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ell2\Desktop\"/>
    </mc:Choice>
  </mc:AlternateContent>
  <bookViews>
    <workbookView xWindow="0" yWindow="0" windowWidth="0" windowHeight="0"/>
  </bookViews>
  <sheets>
    <sheet name="Rekapitulácia stavby" sheetId="1" r:id="rId1"/>
    <sheet name="SO-03 - Komunikácie - IBV..." sheetId="2" r:id="rId2"/>
    <sheet name="SO-03.1 - Výmena podkladu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'SO-03 - Komunikácie - IBV...'!$C$122:$K$154</definedName>
    <definedName name="_xlnm.Print_Area" localSheetId="1">'SO-03 - Komunikácie - IBV...'!$C$4:$J$76,'SO-03 - Komunikácie - IBV...'!$C$82:$J$104,'SO-03 - Komunikácie - IBV...'!$C$110:$J$154</definedName>
    <definedName name="_xlnm.Print_Titles" localSheetId="1">'SO-03 - Komunikácie - IBV...'!$122:$122</definedName>
    <definedName name="_xlnm._FilterDatabase" localSheetId="2" hidden="1">'SO-03.1 - Výmena podkladu...'!$C$121:$K$137</definedName>
    <definedName name="_xlnm.Print_Area" localSheetId="2">'SO-03.1 - Výmena podkladu...'!$C$4:$J$76,'SO-03.1 - Výmena podkladu...'!$C$82:$J$103,'SO-03.1 - Výmena podkladu...'!$C$109:$J$137</definedName>
    <definedName name="_xlnm.Print_Titles" localSheetId="2">'SO-03.1 - Výmena podkladu...'!$121:$121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7"/>
  <c r="BH137"/>
  <c r="BG137"/>
  <c r="BE137"/>
  <c r="BK137"/>
  <c r="J137"/>
  <c r="BF137"/>
  <c r="BI136"/>
  <c r="BH136"/>
  <c r="BG136"/>
  <c r="BE136"/>
  <c r="BK136"/>
  <c r="J136"/>
  <c r="BF136"/>
  <c r="BI135"/>
  <c r="BH135"/>
  <c r="BG135"/>
  <c r="BE135"/>
  <c r="BK135"/>
  <c r="J135"/>
  <c r="BF135"/>
  <c r="BI134"/>
  <c r="BH134"/>
  <c r="BG134"/>
  <c r="BE134"/>
  <c r="BK134"/>
  <c r="J134"/>
  <c r="BF134"/>
  <c r="BI133"/>
  <c r="BH133"/>
  <c r="BG133"/>
  <c r="BE133"/>
  <c r="BK133"/>
  <c r="J133"/>
  <c r="BF133"/>
  <c r="BI131"/>
  <c r="BH131"/>
  <c r="BG131"/>
  <c r="BE131"/>
  <c r="T131"/>
  <c r="T130"/>
  <c r="R131"/>
  <c r="R130"/>
  <c r="P131"/>
  <c r="P130"/>
  <c r="BI129"/>
  <c r="BH129"/>
  <c r="BG129"/>
  <c r="BE129"/>
  <c r="T129"/>
  <c r="T128"/>
  <c r="R129"/>
  <c r="R128"/>
  <c r="P129"/>
  <c r="P128"/>
  <c r="BI127"/>
  <c r="BH127"/>
  <c r="BG127"/>
  <c r="BE127"/>
  <c r="T127"/>
  <c r="T126"/>
  <c r="R127"/>
  <c r="R126"/>
  <c r="P127"/>
  <c r="P126"/>
  <c r="BI125"/>
  <c r="BH125"/>
  <c r="BG125"/>
  <c r="BE125"/>
  <c r="T125"/>
  <c r="T124"/>
  <c r="T123"/>
  <c r="T122"/>
  <c r="R125"/>
  <c r="R124"/>
  <c r="R123"/>
  <c r="R122"/>
  <c r="P125"/>
  <c r="P124"/>
  <c r="P123"/>
  <c r="P122"/>
  <c i="1" r="AU96"/>
  <c i="3" r="F118"/>
  <c r="F116"/>
  <c r="E114"/>
  <c r="F91"/>
  <c r="F89"/>
  <c r="E87"/>
  <c r="J24"/>
  <c r="E24"/>
  <c r="J119"/>
  <c r="J23"/>
  <c r="J21"/>
  <c r="E21"/>
  <c r="J91"/>
  <c r="J20"/>
  <c r="J18"/>
  <c r="E18"/>
  <c r="F119"/>
  <c r="J17"/>
  <c r="J12"/>
  <c r="J116"/>
  <c r="E7"/>
  <c r="E112"/>
  <c i="2" r="J37"/>
  <c r="J36"/>
  <c i="1" r="AY95"/>
  <c i="2" r="J35"/>
  <c i="1" r="AX95"/>
  <c i="2" r="BI154"/>
  <c r="BH154"/>
  <c r="BG154"/>
  <c r="BE154"/>
  <c r="BK154"/>
  <c r="J154"/>
  <c r="BF154"/>
  <c r="BI153"/>
  <c r="BH153"/>
  <c r="BG153"/>
  <c r="BE153"/>
  <c r="BK153"/>
  <c r="J153"/>
  <c r="BF153"/>
  <c r="BI152"/>
  <c r="BH152"/>
  <c r="BG152"/>
  <c r="BE152"/>
  <c r="BK152"/>
  <c r="J152"/>
  <c r="BF152"/>
  <c r="BI151"/>
  <c r="BH151"/>
  <c r="BG151"/>
  <c r="BE151"/>
  <c r="BK151"/>
  <c r="J151"/>
  <c r="BF151"/>
  <c r="BI150"/>
  <c r="BH150"/>
  <c r="BG150"/>
  <c r="BE150"/>
  <c r="BK150"/>
  <c r="J150"/>
  <c r="BF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T143"/>
  <c r="R144"/>
  <c r="R143"/>
  <c r="P144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F119"/>
  <c r="F117"/>
  <c r="E115"/>
  <c r="F91"/>
  <c r="F89"/>
  <c r="E87"/>
  <c r="J24"/>
  <c r="E24"/>
  <c r="J120"/>
  <c r="J23"/>
  <c r="J21"/>
  <c r="E21"/>
  <c r="J119"/>
  <c r="J20"/>
  <c r="J18"/>
  <c r="E18"/>
  <c r="F120"/>
  <c r="J17"/>
  <c r="J12"/>
  <c r="J117"/>
  <c r="E7"/>
  <c r="E113"/>
  <c i="1" r="L90"/>
  <c r="AM90"/>
  <c r="AM89"/>
  <c r="L89"/>
  <c r="AM87"/>
  <c r="L87"/>
  <c r="L85"/>
  <c r="L84"/>
  <c i="2" r="BK144"/>
  <c r="BK141"/>
  <c r="J135"/>
  <c r="J130"/>
  <c r="BK126"/>
  <c r="J147"/>
  <c r="J141"/>
  <c r="BK136"/>
  <c r="J131"/>
  <c r="J127"/>
  <c i="3" r="BK127"/>
  <c r="BK125"/>
  <c i="2" r="BK148"/>
  <c r="J136"/>
  <c r="BK131"/>
  <c r="J128"/>
  <c r="BK147"/>
  <c r="J142"/>
  <c r="BK134"/>
  <c r="BK130"/>
  <c r="J126"/>
  <c r="J139"/>
  <c i="3" r="J129"/>
  <c r="J127"/>
  <c i="2" r="J146"/>
  <c r="J140"/>
  <c r="J134"/>
  <c r="J129"/>
  <c r="J148"/>
  <c r="J144"/>
  <c r="BK137"/>
  <c r="BK133"/>
  <c r="BK128"/>
  <c i="1" r="AS94"/>
  <c i="3" r="BK129"/>
  <c i="2" r="BK142"/>
  <c r="J137"/>
  <c r="J133"/>
  <c r="BK127"/>
  <c r="BK146"/>
  <c r="BK139"/>
  <c r="BK135"/>
  <c r="BK129"/>
  <c r="BK140"/>
  <c i="3" r="BK131"/>
  <c r="J125"/>
  <c r="J131"/>
  <c i="2" l="1" r="T125"/>
  <c r="R132"/>
  <c r="T138"/>
  <c r="T145"/>
  <c r="P125"/>
  <c r="P132"/>
  <c r="P138"/>
  <c r="BK149"/>
  <c r="J149"/>
  <c r="J103"/>
  <c r="BK125"/>
  <c r="J125"/>
  <c r="J98"/>
  <c r="BK132"/>
  <c r="J132"/>
  <c r="J99"/>
  <c r="BK138"/>
  <c r="J138"/>
  <c r="J100"/>
  <c r="P145"/>
  <c r="R125"/>
  <c r="T132"/>
  <c r="R138"/>
  <c r="BK145"/>
  <c r="J145"/>
  <c r="J102"/>
  <c r="R145"/>
  <c i="3" r="BK132"/>
  <c r="J132"/>
  <c r="J102"/>
  <c i="2" r="BK143"/>
  <c r="J143"/>
  <c r="J101"/>
  <c i="3" r="BK124"/>
  <c r="J124"/>
  <c r="J98"/>
  <c r="BK126"/>
  <c r="J126"/>
  <c r="J99"/>
  <c r="BK128"/>
  <c r="J128"/>
  <c r="J100"/>
  <c r="BK130"/>
  <c r="J130"/>
  <c r="J101"/>
  <c r="F92"/>
  <c r="J118"/>
  <c r="BF125"/>
  <c r="BF127"/>
  <c r="BF129"/>
  <c r="E85"/>
  <c r="J92"/>
  <c r="J89"/>
  <c r="BF131"/>
  <c i="2" r="F92"/>
  <c r="BF126"/>
  <c r="E85"/>
  <c r="J92"/>
  <c r="BF130"/>
  <c r="BF131"/>
  <c r="BF137"/>
  <c r="BF140"/>
  <c r="BF141"/>
  <c r="BF142"/>
  <c r="BF144"/>
  <c r="BF146"/>
  <c r="BF148"/>
  <c r="J89"/>
  <c r="J91"/>
  <c r="BF127"/>
  <c r="BF128"/>
  <c r="BF129"/>
  <c r="BF133"/>
  <c r="BF134"/>
  <c r="BF135"/>
  <c r="BF136"/>
  <c r="BF139"/>
  <c r="BF147"/>
  <c r="F33"/>
  <c i="1" r="AZ95"/>
  <c i="2" r="F35"/>
  <c i="1" r="BB95"/>
  <c i="2" r="F37"/>
  <c i="1" r="BD95"/>
  <c i="3" r="F33"/>
  <c i="1" r="AZ96"/>
  <c i="2" r="J33"/>
  <c i="1" r="AV95"/>
  <c i="3" r="F36"/>
  <c i="1" r="BC96"/>
  <c i="3" r="F35"/>
  <c i="1" r="BB96"/>
  <c i="2" r="F36"/>
  <c i="1" r="BC95"/>
  <c i="3" r="J33"/>
  <c i="1" r="AV96"/>
  <c i="3" r="F37"/>
  <c i="1" r="BD96"/>
  <c i="2" l="1" r="R124"/>
  <c r="R123"/>
  <c r="P124"/>
  <c r="P123"/>
  <c i="1" r="AU95"/>
  <c i="2" r="T124"/>
  <c r="T123"/>
  <c i="3" r="BK123"/>
  <c r="J123"/>
  <c r="J97"/>
  <c i="2" r="BK124"/>
  <c r="J124"/>
  <c r="J97"/>
  <c r="F34"/>
  <c i="1" r="BA95"/>
  <c i="3" r="F34"/>
  <c i="1" r="BA96"/>
  <c r="AU94"/>
  <c r="BB94"/>
  <c r="W31"/>
  <c r="BD94"/>
  <c r="W33"/>
  <c r="BC94"/>
  <c r="W32"/>
  <c i="2" r="J34"/>
  <c i="1" r="AW95"/>
  <c r="AT95"/>
  <c i="3" r="J34"/>
  <c i="1" r="AW96"/>
  <c r="AT96"/>
  <c r="AZ94"/>
  <c r="W29"/>
  <c i="2" l="1" r="BK123"/>
  <c r="J123"/>
  <c i="3" r="BK122"/>
  <c r="J122"/>
  <c r="J30"/>
  <c i="1" r="AG96"/>
  <c r="BA94"/>
  <c r="AW94"/>
  <c r="AK30"/>
  <c r="AV94"/>
  <c r="AK29"/>
  <c i="2" r="J30"/>
  <c i="1" r="AG95"/>
  <c r="AY94"/>
  <c r="AX94"/>
  <c i="2" l="1" r="J39"/>
  <c i="3" r="J39"/>
  <c r="J96"/>
  <c i="2" r="J96"/>
  <c i="1" r="AN95"/>
  <c r="AN96"/>
  <c r="AG94"/>
  <c r="AK26"/>
  <c r="AK35"/>
  <c r="W30"/>
  <c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<sst xmlns="http://schemas.openxmlformats.org/spreadsheetml/2006/main">
  <si>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</si>
  <si>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</si>
  <si>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</si>
  <si>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</si>
  <si>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</si>
  <si>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{a770ad14-950b-4a60-adce-3e85b59fabaf}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</si>
  <si>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</si>
  <si>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</si>
  <si>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</si>
  <si>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</si>
  <si>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</si>
  <si>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</si>
  <si>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</si>
  <si>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F_002_22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</si>
  <si>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</si>
  <si>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</si>
  <si>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 xml:space="preserve">Miestne komunikácie v obci  Kláštor pod Znievom</t>
  </si>
  <si>
    <t>JKSO:</t>
  </si>
  <si>
    <t>KS:</t>
  </si>
  <si>
    <t>Miesto:</t>
  </si>
  <si>
    <t>Klášor pod Znievom</t>
  </si>
  <si>
    <t>Dátum:</t>
  </si>
  <si>
    <t>28. 6. 2022</t>
  </si>
  <si>
    <t>Objednávateľ:</t>
  </si>
  <si>
    <t>IČO:</t>
  </si>
  <si>
    <t>Obec Kláštor pod Znievom</t>
  </si>
  <si>
    <t>IČ DPH:</t>
  </si>
  <si>
    <t>Zhotoviteľ:</t>
  </si>
  <si>
    <t>Vyplň údaj</t>
  </si>
  <si>
    <t>Projektant:</t>
  </si>
  <si>
    <t xml:space="preserve"> 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</si>
  <si>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</si>
  <si>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</si>
  <si>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</si>
  <si>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</si>
  <si>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</si>
  <si>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</si>
  <si>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</si>
  <si>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</si>
  <si>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</si>
  <si>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</si>
  <si>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</si>
  <si>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</si>
  <si>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</si>
  <si>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</si>
  <si>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</si>
  <si>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</si>
  <si>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</si>
  <si>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</si>
  <si>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</si>
  <si>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</si>
  <si>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</si>
  <si>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</si>
  <si>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</si>
  <si>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</si>
  <si>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</si>
  <si>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</si>
  <si>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</si>
  <si>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</si>
  <si>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</si>
  <si>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</si>
  <si>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</si>
  <si>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</si>
  <si>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</si>
  <si>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</si>
  <si>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</si>
  <si>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</si>
  <si>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</si>
  <si>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</si>
  <si>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</si>
  <si>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</si>
  <si>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</si>
  <si>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</si>
  <si>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</si>
  <si>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</si>
  <si>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</si>
  <si>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</si>
  <si>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</si>
  <si>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</si>
  <si>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SO-03</t>
  </si>
  <si>
    <t>Komunikácie - IBV Severná</t>
  </si>
  <si>
    <t>STA</t>
  </si>
  <si>
    <t>1</t>
  </si>
  <si>
    <t>{395f8510-7567-4534-aadf-f81be836e45f}</t>
  </si>
  <si>
    <t>SO-03.1</t>
  </si>
  <si>
    <t>Výmena podkladu - IBV Severná</t>
  </si>
  <si>
    <t>{cd48cecf-9668-46b3-b0d8-be360c0ddd8a}</t>
  </si>
  <si>
    <t>KRYCÍ LIST ROZPOČTU</t>
  </si>
  <si>
    <t>Objekt:</t>
  </si>
  <si>
    <t>SO-03 - Komunikácie - IBV Severná</t>
  </si>
  <si>
    <t>Kláštor pod Znievom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</si>
  <si>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</si>
  <si>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</si>
  <si>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</si>
  <si>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</si>
  <si>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</si>
  <si>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</si>
  <si>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</si>
  <si>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</si>
  <si>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</si>
  <si>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</si>
  <si>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VRN - Investičné náklady neobsiahnuté v cenách</t>
  </si>
  <si>
    <t xml:space="preserve">VP -   Práce naviac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</si>
  <si>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</si>
  <si>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</si>
  <si>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</si>
  <si>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</si>
  <si>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</si>
  <si>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</si>
  <si>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</si>
  <si>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</si>
  <si>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</si>
  <si>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</si>
  <si>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</si>
  <si>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</si>
  <si>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</si>
  <si>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</si>
  <si>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</si>
  <si>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</si>
  <si>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</si>
  <si>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113107223.S0</t>
  </si>
  <si>
    <t xml:space="preserve">Úprava  krytu v ploche nad 200 m2 z kameniva hrubého drveného, hr. 200 do 300 mm,  -0,40000t</t>
  </si>
  <si>
    <t>m2</t>
  </si>
  <si>
    <t>4</t>
  </si>
  <si>
    <t>2</t>
  </si>
  <si>
    <t>-1788675978</t>
  </si>
  <si>
    <t>122202203.S</t>
  </si>
  <si>
    <t>Odkopávka a prekopávka nezapažená pre cesty, v hornine 3 od 1000 do 10000m3</t>
  </si>
  <si>
    <t>m3</t>
  </si>
  <si>
    <t>522335358</t>
  </si>
  <si>
    <t>3</t>
  </si>
  <si>
    <t>122202209.S</t>
  </si>
  <si>
    <t>Odkopávky a prekopávky nezapažené pre cesty. Príplatok za lepivosť horniny 3</t>
  </si>
  <si>
    <t>-254366702</t>
  </si>
  <si>
    <t>162301162.S</t>
  </si>
  <si>
    <t xml:space="preserve">Vodorovné premiestnenie výkopku po nespevnenej ceste z  horniny tr.1-4, nad 1000 do 10000 m3 na vzdialenosť do 1000 m</t>
  </si>
  <si>
    <t>1810774789</t>
  </si>
  <si>
    <t>5</t>
  </si>
  <si>
    <t>171201203.S</t>
  </si>
  <si>
    <t>Uloženie sypaniny na skládky nad 1000 do 10000 m3</t>
  </si>
  <si>
    <t>-881781165</t>
  </si>
  <si>
    <t>6</t>
  </si>
  <si>
    <t>181201102.S</t>
  </si>
  <si>
    <t>Úprava pláne v násypoch v hornine 1-4 so zhutnením</t>
  </si>
  <si>
    <t>1337998707</t>
  </si>
  <si>
    <t>Komunikácie</t>
  </si>
  <si>
    <t>7</t>
  </si>
  <si>
    <t>564851111.S</t>
  </si>
  <si>
    <t>Podklad zo štrkodrviny s rozprestretím a zhutnením, po zhutnení hr. 150 mm</t>
  </si>
  <si>
    <t>-113260630</t>
  </si>
  <si>
    <t>8</t>
  </si>
  <si>
    <t>564861111.S</t>
  </si>
  <si>
    <t>Podklad zo štrkodrviny s rozprestretím a zhutnením, po zhutnení hr. 200 mm</t>
  </si>
  <si>
    <t>-969668006</t>
  </si>
  <si>
    <t>9</t>
  </si>
  <si>
    <t>573231111.S</t>
  </si>
  <si>
    <t>Postrek asfaltový spojovací bez posypu kamenivom z cestnej emulzie v množstve 0,80 kg/m2</t>
  </si>
  <si>
    <t>-1814966485</t>
  </si>
  <si>
    <t>10</t>
  </si>
  <si>
    <t>577144231.S</t>
  </si>
  <si>
    <t>Asfaltový betón vrstva obrusná AC 11 O v pruhu š. do 3 m z nemodifik. asfaltu tr. II, po zhutnení hr. 50 mm</t>
  </si>
  <si>
    <t>33645556</t>
  </si>
  <si>
    <t>11</t>
  </si>
  <si>
    <t>577164331.S</t>
  </si>
  <si>
    <t>Asfaltový betón vrstva obrusná alebo ložná AC 16 v pruhu š. do 3 m z nemodifik. asfaltu tr. II, po zhutnení hr. 70 mm</t>
  </si>
  <si>
    <t>1348651209</t>
  </si>
  <si>
    <t>Ostatné konštrukcie a práce-búranie</t>
  </si>
  <si>
    <t>12</t>
  </si>
  <si>
    <t>916361112.S</t>
  </si>
  <si>
    <t>Osadenie cestného obrubníka betónového ležatého do lôžka z betónu prostého tr. C 16/20 s bočnou oporou</t>
  </si>
  <si>
    <t>m</t>
  </si>
  <si>
    <t>1423888545</t>
  </si>
  <si>
    <t>13</t>
  </si>
  <si>
    <t>M</t>
  </si>
  <si>
    <t>592170003800.S</t>
  </si>
  <si>
    <t>Obrubník cestný so skosením, lxšxv 1000x150x250 mm, prírodný</t>
  </si>
  <si>
    <t>ks</t>
  </si>
  <si>
    <t>128</t>
  </si>
  <si>
    <t>-1553383843</t>
  </si>
  <si>
    <t>14</t>
  </si>
  <si>
    <t>592170002400.S</t>
  </si>
  <si>
    <t>Obrubník cestný nábehový, lxšxv 1000x200x150(100) mm</t>
  </si>
  <si>
    <t>-581148943</t>
  </si>
  <si>
    <t>15</t>
  </si>
  <si>
    <t>979082315.S</t>
  </si>
  <si>
    <t>Vodorovná doprava sutiny a vybúraných hmôt bez naloženia ale so zložením do 3000 m</t>
  </si>
  <si>
    <t>t</t>
  </si>
  <si>
    <t>1125987690</t>
  </si>
  <si>
    <t>99</t>
  </si>
  <si>
    <t>Presun hmôt HSV</t>
  </si>
  <si>
    <t>16</t>
  </si>
  <si>
    <t>998222011.S</t>
  </si>
  <si>
    <t>Presun hmôt pre pozemné komunikácie s krytom z kameniva (8222, 8225) akejkoľvek dĺžky objektu</t>
  </si>
  <si>
    <t>1498397949</t>
  </si>
  <si>
    <t>VRN</t>
  </si>
  <si>
    <t>Investičné náklady neobsiahnuté v cenách</t>
  </si>
  <si>
    <t>17</t>
  </si>
  <si>
    <t>000300016.S</t>
  </si>
  <si>
    <t>Geodetické práce - vykonávané pred výstavbou určenie vytyčovacej siete, vytýčenie staveniska, staveb. objektu</t>
  </si>
  <si>
    <t>eur</t>
  </si>
  <si>
    <t>1024</t>
  </si>
  <si>
    <t>-1824771402</t>
  </si>
  <si>
    <t>18</t>
  </si>
  <si>
    <t>000300021.S</t>
  </si>
  <si>
    <t>Geodetické práce - vykonávané v priebehu výstavby výškové merania</t>
  </si>
  <si>
    <t>-1009110527</t>
  </si>
  <si>
    <t>19</t>
  </si>
  <si>
    <t>000300031.S</t>
  </si>
  <si>
    <t>Geodetické práce - vykonávané po výstavbe zameranie skutočného vyhotovenia stavby</t>
  </si>
  <si>
    <t>-264499882</t>
  </si>
  <si>
    <t>VP</t>
  </si>
  <si>
    <t xml:space="preserve">  Práce naviac</t>
  </si>
  <si>
    <t>PN</t>
  </si>
  <si>
    <t>SO-03.1 - Výmena podkladu - IBV Severná</t>
  </si>
  <si>
    <t>1059787050</t>
  </si>
  <si>
    <t>-1073898970</t>
  </si>
  <si>
    <t>-906092860</t>
  </si>
  <si>
    <t>1127628496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</si>
</sst>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6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6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left" vertical="center"/>
    </xf>
    <xf numFmtId="164" fontId="15" fillId="0" borderId="0" xfId="0" applyNumberFormat="1" applyFont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4" fontId="16" fillId="0" borderId="0" xfId="0" applyNumberFormat="1" applyFont="1" applyAlignment="1" applyProtection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8" fillId="0" borderId="14" xfId="0" applyNumberFormat="1" applyFont="1" applyBorder="1" applyAlignment="1" applyProtection="1">
      <alignment vertical="center"/>
    </xf>
    <xf numFmtId="4" fontId="28" fillId="0" borderId="0" xfId="0" applyNumberFormat="1" applyFont="1" applyBorder="1" applyAlignment="1" applyProtection="1">
      <alignment vertical="center"/>
    </xf>
    <xf numFmtId="166" fontId="28" fillId="0" borderId="0" xfId="0" applyNumberFormat="1" applyFont="1" applyBorder="1" applyAlignment="1" applyProtection="1">
      <alignment vertical="center"/>
    </xf>
    <xf numFmtId="4" fontId="28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8" fillId="0" borderId="19" xfId="0" applyNumberFormat="1" applyFont="1" applyBorder="1" applyAlignment="1" applyProtection="1">
      <alignment vertical="center"/>
    </xf>
    <xf numFmtId="4" fontId="28" fillId="0" borderId="20" xfId="0" applyNumberFormat="1" applyFont="1" applyBorder="1" applyAlignment="1" applyProtection="1">
      <alignment vertical="center"/>
    </xf>
    <xf numFmtId="166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 applyProtection="1">
      <alignment horizontal="left" vertical="center"/>
    </xf>
    <xf numFmtId="4" fontId="6" fillId="0" borderId="0" xfId="0" applyNumberFormat="1" applyFont="1" applyAlignment="1" applyProtection="1"/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1" fillId="0" borderId="12" xfId="0" applyNumberFormat="1" applyFont="1" applyBorder="1" applyAlignment="1" applyProtection="1"/>
    <xf numFmtId="166" fontId="31" fillId="0" borderId="13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22" xfId="0" applyFont="1" applyBorder="1" applyAlignment="1" applyProtection="1">
      <alignment horizontal="center" vertical="center"/>
    </xf>
    <xf numFmtId="49" fontId="33" fillId="0" borderId="22" xfId="0" applyNumberFormat="1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left" vertical="center" wrapText="1"/>
    </xf>
    <xf numFmtId="0" fontId="33" fillId="0" borderId="22" xfId="0" applyFont="1" applyBorder="1" applyAlignment="1" applyProtection="1">
      <alignment horizontal="center" vertical="center" wrapText="1"/>
    </xf>
    <xf numFmtId="167" fontId="33" fillId="0" borderId="22" xfId="0" applyNumberFormat="1" applyFont="1" applyBorder="1" applyAlignment="1" applyProtection="1">
      <alignment vertical="center"/>
    </xf>
    <xf numFmtId="4" fontId="33" fillId="2" borderId="22" xfId="0" applyNumberFormat="1" applyFont="1" applyFill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</xf>
    <xf numFmtId="0" fontId="34" fillId="0" borderId="22" xfId="0" applyFont="1" applyBorder="1" applyAlignment="1" applyProtection="1">
      <alignment vertical="center"/>
    </xf>
    <xf numFmtId="0" fontId="34" fillId="0" borderId="3" xfId="0" applyFont="1" applyBorder="1" applyAlignment="1">
      <alignment vertical="center"/>
    </xf>
    <xf numFmtId="0" fontId="33" fillId="2" borderId="14" xfId="0" applyFont="1" applyFill="1" applyBorder="1" applyAlignment="1" applyProtection="1">
      <alignment horizontal="left" vertical="center"/>
      <protection locked="0"/>
    </xf>
    <xf numFmtId="0" fontId="33" fillId="0" borderId="0" xfId="0" applyFont="1" applyBorder="1" applyAlignment="1" applyProtection="1">
      <alignment horizontal="center" vertical="center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2" borderId="22" xfId="0" applyFont="1" applyFill="1" applyBorder="1" applyAlignment="1" applyProtection="1">
      <alignment horizontal="center" vertical="center"/>
      <protection locked="0"/>
    </xf>
    <xf numFmtId="49" fontId="0" fillId="2" borderId="22" xfId="0" applyNumberFormat="1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left" vertical="center" wrapText="1"/>
      <protection locked="0"/>
    </xf>
    <xf numFmtId="0" fontId="0" fillId="2" borderId="22" xfId="0" applyFont="1" applyFill="1" applyBorder="1" applyAlignment="1" applyProtection="1">
      <alignment horizontal="center" vertical="center" wrapText="1"/>
      <protection locked="0"/>
    </xf>
    <xf numFmtId="167" fontId="0" fillId="2" borderId="22" xfId="0" applyNumberFormat="1" applyFont="1" applyFill="1" applyBorder="1" applyAlignment="1" applyProtection="1">
      <alignment vertical="center"/>
      <protection locked="0"/>
    </xf>
    <xf numFmtId="4" fontId="0" fillId="2" borderId="22" xfId="0" applyNumberFormat="1" applyFont="1" applyFill="1" applyBorder="1" applyAlignment="1" applyProtection="1">
      <alignment vertical="center"/>
      <protection locked="0"/>
    </xf>
    <xf numFmtId="4" fontId="0" fillId="0" borderId="22" xfId="0" applyNumberFormat="1" applyFont="1" applyBorder="1" applyAlignment="1" applyProtection="1">
      <alignment vertical="center"/>
    </xf>
    <xf numFmtId="0" fontId="20" fillId="2" borderId="22" xfId="0" applyFont="1" applyFill="1" applyBorder="1" applyAlignment="1" applyProtection="1">
      <alignment horizontal="left" vertical="center"/>
      <protection locked="0"/>
    </xf>
    <xf numFmtId="0" fontId="20" fillId="2" borderId="22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="1" customFormat="1" ht="24.96" customHeight="1">
      <c r="B4" s="18"/>
      <c r="C4" s="19"/>
      <c r="D4" s="20" t="s">
        <v>8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9</v>
      </c>
      <c r="BE4" s="22" t="s">
        <v>10</v>
      </c>
      <c r="BS4" s="14" t="s">
        <v>11</v>
      </c>
    </row>
    <row r="5" s="1" customFormat="1" ht="12" customHeight="1">
      <c r="B5" s="18"/>
      <c r="C5" s="19"/>
      <c r="D5" s="23" t="s">
        <v>12</v>
      </c>
      <c r="E5" s="19"/>
      <c r="F5" s="19"/>
      <c r="G5" s="19"/>
      <c r="H5" s="19"/>
      <c r="I5" s="19"/>
      <c r="J5" s="19"/>
      <c r="K5" s="24" t="s">
        <v>13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14</v>
      </c>
      <c r="BS5" s="14" t="s">
        <v>6</v>
      </c>
    </row>
    <row r="6" s="1" customFormat="1" ht="36.96" customHeight="1">
      <c r="B6" s="18"/>
      <c r="C6" s="19"/>
      <c r="D6" s="26" t="s">
        <v>15</v>
      </c>
      <c r="E6" s="19"/>
      <c r="F6" s="19"/>
      <c r="G6" s="19"/>
      <c r="H6" s="19"/>
      <c r="I6" s="19"/>
      <c r="J6" s="19"/>
      <c r="K6" s="27" t="s">
        <v>16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17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18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19</v>
      </c>
      <c r="E8" s="19"/>
      <c r="F8" s="19"/>
      <c r="G8" s="19"/>
      <c r="H8" s="19"/>
      <c r="I8" s="19"/>
      <c r="J8" s="19"/>
      <c r="K8" s="24" t="s">
        <v>20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21</v>
      </c>
      <c r="AL8" s="19"/>
      <c r="AM8" s="19"/>
      <c r="AN8" s="30" t="s">
        <v>22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24</v>
      </c>
      <c r="AL10" s="19"/>
      <c r="AM10" s="19"/>
      <c r="AN10" s="24" t="s">
        <v>1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25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26</v>
      </c>
      <c r="AL11" s="19"/>
      <c r="AM11" s="19"/>
      <c r="AN11" s="24" t="s">
        <v>1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27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24</v>
      </c>
      <c r="AL13" s="19"/>
      <c r="AM13" s="19"/>
      <c r="AN13" s="31" t="s">
        <v>28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28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26</v>
      </c>
      <c r="AL14" s="19"/>
      <c r="AM14" s="19"/>
      <c r="AN14" s="31" t="s">
        <v>28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29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24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30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26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31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32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24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30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26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31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34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35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36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37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38</v>
      </c>
      <c r="E29" s="44"/>
      <c r="F29" s="45" t="s">
        <v>39</v>
      </c>
      <c r="G29" s="44"/>
      <c r="H29" s="44"/>
      <c r="I29" s="44"/>
      <c r="J29" s="44"/>
      <c r="K29" s="44"/>
      <c r="L29" s="46">
        <v>0.20000000000000001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8">
        <f>ROUND(AV94, 2)</f>
        <v>0</v>
      </c>
      <c r="AL29" s="47"/>
      <c r="AM29" s="47"/>
      <c r="AN29" s="47"/>
      <c r="AO29" s="47"/>
      <c r="AP29" s="47"/>
      <c r="AQ29" s="47"/>
      <c r="AR29" s="49"/>
      <c r="AS29" s="50"/>
      <c r="AT29" s="50"/>
      <c r="AU29" s="50"/>
      <c r="AV29" s="50"/>
      <c r="AW29" s="50"/>
      <c r="AX29" s="50"/>
      <c r="AY29" s="50"/>
      <c r="AZ29" s="50"/>
      <c r="BE29" s="51"/>
    </row>
    <row r="30" s="3" customFormat="1" ht="14.4" customHeight="1">
      <c r="A30" s="3"/>
      <c r="B30" s="43"/>
      <c r="C30" s="44"/>
      <c r="D30" s="44"/>
      <c r="E30" s="44"/>
      <c r="F30" s="45" t="s">
        <v>40</v>
      </c>
      <c r="G30" s="44"/>
      <c r="H30" s="44"/>
      <c r="I30" s="44"/>
      <c r="J30" s="44"/>
      <c r="K30" s="44"/>
      <c r="L30" s="46">
        <v>0.20000000000000001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8">
        <f>ROUND(AW94, 2)</f>
        <v>0</v>
      </c>
      <c r="AL30" s="47"/>
      <c r="AM30" s="47"/>
      <c r="AN30" s="47"/>
      <c r="AO30" s="47"/>
      <c r="AP30" s="47"/>
      <c r="AQ30" s="47"/>
      <c r="AR30" s="49"/>
      <c r="AS30" s="50"/>
      <c r="AT30" s="50"/>
      <c r="AU30" s="50"/>
      <c r="AV30" s="50"/>
      <c r="AW30" s="50"/>
      <c r="AX30" s="50"/>
      <c r="AY30" s="50"/>
      <c r="AZ30" s="50"/>
      <c r="BE30" s="51"/>
    </row>
    <row r="31" hidden="1" s="3" customFormat="1" ht="14.4" customHeight="1">
      <c r="A31" s="3"/>
      <c r="B31" s="43"/>
      <c r="C31" s="44"/>
      <c r="D31" s="44"/>
      <c r="E31" s="44"/>
      <c r="F31" s="29" t="s">
        <v>41</v>
      </c>
      <c r="G31" s="44"/>
      <c r="H31" s="44"/>
      <c r="I31" s="44"/>
      <c r="J31" s="44"/>
      <c r="K31" s="44"/>
      <c r="L31" s="52">
        <v>0.20000000000000001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53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53">
        <v>0</v>
      </c>
      <c r="AL31" s="44"/>
      <c r="AM31" s="44"/>
      <c r="AN31" s="44"/>
      <c r="AO31" s="44"/>
      <c r="AP31" s="44"/>
      <c r="AQ31" s="44"/>
      <c r="AR31" s="54"/>
      <c r="BE31" s="51"/>
    </row>
    <row r="32" hidden="1" s="3" customFormat="1" ht="14.4" customHeight="1">
      <c r="A32" s="3"/>
      <c r="B32" s="43"/>
      <c r="C32" s="44"/>
      <c r="D32" s="44"/>
      <c r="E32" s="44"/>
      <c r="F32" s="29" t="s">
        <v>42</v>
      </c>
      <c r="G32" s="44"/>
      <c r="H32" s="44"/>
      <c r="I32" s="44"/>
      <c r="J32" s="44"/>
      <c r="K32" s="44"/>
      <c r="L32" s="52">
        <v>0.20000000000000001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53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53">
        <v>0</v>
      </c>
      <c r="AL32" s="44"/>
      <c r="AM32" s="44"/>
      <c r="AN32" s="44"/>
      <c r="AO32" s="44"/>
      <c r="AP32" s="44"/>
      <c r="AQ32" s="44"/>
      <c r="AR32" s="54"/>
      <c r="BE32" s="51"/>
    </row>
    <row r="33" hidden="1" s="3" customFormat="1" ht="14.4" customHeight="1">
      <c r="A33" s="3"/>
      <c r="B33" s="43"/>
      <c r="C33" s="44"/>
      <c r="D33" s="44"/>
      <c r="E33" s="44"/>
      <c r="F33" s="45" t="s">
        <v>43</v>
      </c>
      <c r="G33" s="44"/>
      <c r="H33" s="44"/>
      <c r="I33" s="44"/>
      <c r="J33" s="44"/>
      <c r="K33" s="44"/>
      <c r="L33" s="46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8">
        <v>0</v>
      </c>
      <c r="AL33" s="47"/>
      <c r="AM33" s="47"/>
      <c r="AN33" s="47"/>
      <c r="AO33" s="47"/>
      <c r="AP33" s="47"/>
      <c r="AQ33" s="47"/>
      <c r="AR33" s="49"/>
      <c r="AS33" s="50"/>
      <c r="AT33" s="50"/>
      <c r="AU33" s="50"/>
      <c r="AV33" s="50"/>
      <c r="AW33" s="50"/>
      <c r="AX33" s="50"/>
      <c r="AY33" s="50"/>
      <c r="AZ33" s="50"/>
      <c r="BE33" s="51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55"/>
      <c r="D35" s="56" t="s">
        <v>44</v>
      </c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8" t="s">
        <v>45</v>
      </c>
      <c r="U35" s="57"/>
      <c r="V35" s="57"/>
      <c r="W35" s="57"/>
      <c r="X35" s="59" t="s">
        <v>46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60">
        <f>SUM(AK26:AK33)</f>
        <v>0</v>
      </c>
      <c r="AL35" s="57"/>
      <c r="AM35" s="57"/>
      <c r="AN35" s="57"/>
      <c r="AO35" s="61"/>
      <c r="AP35" s="55"/>
      <c r="AQ35" s="55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62"/>
      <c r="C49" s="63"/>
      <c r="D49" s="64" t="s">
        <v>47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4" t="s">
        <v>48</v>
      </c>
      <c r="AI49" s="65"/>
      <c r="AJ49" s="65"/>
      <c r="AK49" s="65"/>
      <c r="AL49" s="65"/>
      <c r="AM49" s="65"/>
      <c r="AN49" s="65"/>
      <c r="AO49" s="65"/>
      <c r="AP49" s="63"/>
      <c r="AQ49" s="63"/>
      <c r="AR49" s="66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7" t="s">
        <v>49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7" t="s">
        <v>50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7" t="s">
        <v>49</v>
      </c>
      <c r="AI60" s="39"/>
      <c r="AJ60" s="39"/>
      <c r="AK60" s="39"/>
      <c r="AL60" s="39"/>
      <c r="AM60" s="67" t="s">
        <v>50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64" t="s">
        <v>51</v>
      </c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4" t="s">
        <v>52</v>
      </c>
      <c r="AI64" s="68"/>
      <c r="AJ64" s="68"/>
      <c r="AK64" s="68"/>
      <c r="AL64" s="68"/>
      <c r="AM64" s="68"/>
      <c r="AN64" s="68"/>
      <c r="AO64" s="68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7" t="s">
        <v>49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7" t="s">
        <v>50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7" t="s">
        <v>49</v>
      </c>
      <c r="AI75" s="39"/>
      <c r="AJ75" s="39"/>
      <c r="AK75" s="39"/>
      <c r="AL75" s="39"/>
      <c r="AM75" s="67" t="s">
        <v>50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9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41"/>
      <c r="BE77" s="35"/>
    </row>
    <row r="81" s="2" customFormat="1" ht="6.96" customHeight="1">
      <c r="A81" s="35"/>
      <c r="B81" s="71"/>
      <c r="C81" s="72"/>
      <c r="D81" s="72"/>
      <c r="E81" s="72"/>
      <c r="F81" s="72"/>
      <c r="G81" s="72"/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41"/>
      <c r="BE81" s="35"/>
    </row>
    <row r="82" s="2" customFormat="1" ht="24.96" customHeight="1">
      <c r="A82" s="35"/>
      <c r="B82" s="36"/>
      <c r="C82" s="20" t="s">
        <v>53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73"/>
      <c r="C84" s="29" t="s">
        <v>12</v>
      </c>
      <c r="D84" s="74"/>
      <c r="E84" s="74"/>
      <c r="F84" s="74"/>
      <c r="G84" s="74"/>
      <c r="H84" s="74"/>
      <c r="I84" s="74"/>
      <c r="J84" s="74"/>
      <c r="K84" s="74"/>
      <c r="L84" s="74" t="str">
        <f>K5</f>
        <v>F_002_22</v>
      </c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5"/>
      <c r="BE84" s="4"/>
    </row>
    <row r="85" s="5" customFormat="1" ht="36.96" customHeight="1">
      <c r="A85" s="5"/>
      <c r="B85" s="76"/>
      <c r="C85" s="77" t="s">
        <v>15</v>
      </c>
      <c r="D85" s="78"/>
      <c r="E85" s="78"/>
      <c r="F85" s="78"/>
      <c r="G85" s="78"/>
      <c r="H85" s="78"/>
      <c r="I85" s="78"/>
      <c r="J85" s="78"/>
      <c r="K85" s="78"/>
      <c r="L85" s="79" t="str">
        <f>K6</f>
        <v xml:space="preserve">Miestne komunikácie v obci  Kláštor pod Znievom</v>
      </c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80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19</v>
      </c>
      <c r="D87" s="37"/>
      <c r="E87" s="37"/>
      <c r="F87" s="37"/>
      <c r="G87" s="37"/>
      <c r="H87" s="37"/>
      <c r="I87" s="37"/>
      <c r="J87" s="37"/>
      <c r="K87" s="37"/>
      <c r="L87" s="81" t="str">
        <f>IF(K8="","",K8)</f>
        <v>Klášor pod Znievom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21</v>
      </c>
      <c r="AJ87" s="37"/>
      <c r="AK87" s="37"/>
      <c r="AL87" s="37"/>
      <c r="AM87" s="82" t="str">
        <f>IF(AN8= "","",AN8)</f>
        <v>28. 6. 2022</v>
      </c>
      <c r="AN87" s="82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23</v>
      </c>
      <c r="D89" s="37"/>
      <c r="E89" s="37"/>
      <c r="F89" s="37"/>
      <c r="G89" s="37"/>
      <c r="H89" s="37"/>
      <c r="I89" s="37"/>
      <c r="J89" s="37"/>
      <c r="K89" s="37"/>
      <c r="L89" s="74" t="str">
        <f>IF(E11= "","",E11)</f>
        <v>Obec Kláštor pod Znievom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29</v>
      </c>
      <c r="AJ89" s="37"/>
      <c r="AK89" s="37"/>
      <c r="AL89" s="37"/>
      <c r="AM89" s="83" t="str">
        <f>IF(E17="","",E17)</f>
        <v xml:space="preserve"> </v>
      </c>
      <c r="AN89" s="74"/>
      <c r="AO89" s="74"/>
      <c r="AP89" s="74"/>
      <c r="AQ89" s="37"/>
      <c r="AR89" s="41"/>
      <c r="AS89" s="84" t="s">
        <v>54</v>
      </c>
      <c r="AT89" s="85"/>
      <c r="AU89" s="86"/>
      <c r="AV89" s="86"/>
      <c r="AW89" s="86"/>
      <c r="AX89" s="86"/>
      <c r="AY89" s="86"/>
      <c r="AZ89" s="86"/>
      <c r="BA89" s="86"/>
      <c r="BB89" s="86"/>
      <c r="BC89" s="86"/>
      <c r="BD89" s="87"/>
      <c r="BE89" s="35"/>
    </row>
    <row r="90" s="2" customFormat="1" ht="15.15" customHeight="1">
      <c r="A90" s="35"/>
      <c r="B90" s="36"/>
      <c r="C90" s="29" t="s">
        <v>27</v>
      </c>
      <c r="D90" s="37"/>
      <c r="E90" s="37"/>
      <c r="F90" s="37"/>
      <c r="G90" s="37"/>
      <c r="H90" s="37"/>
      <c r="I90" s="37"/>
      <c r="J90" s="37"/>
      <c r="K90" s="37"/>
      <c r="L90" s="7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32</v>
      </c>
      <c r="AJ90" s="37"/>
      <c r="AK90" s="37"/>
      <c r="AL90" s="37"/>
      <c r="AM90" s="83" t="str">
        <f>IF(E20="","",E20)</f>
        <v xml:space="preserve"> </v>
      </c>
      <c r="AN90" s="74"/>
      <c r="AO90" s="74"/>
      <c r="AP90" s="74"/>
      <c r="AQ90" s="37"/>
      <c r="AR90" s="41"/>
      <c r="AS90" s="88"/>
      <c r="AT90" s="89"/>
      <c r="AU90" s="90"/>
      <c r="AV90" s="90"/>
      <c r="AW90" s="90"/>
      <c r="AX90" s="90"/>
      <c r="AY90" s="90"/>
      <c r="AZ90" s="90"/>
      <c r="BA90" s="90"/>
      <c r="BB90" s="90"/>
      <c r="BC90" s="90"/>
      <c r="BD90" s="91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92"/>
      <c r="AT91" s="93"/>
      <c r="AU91" s="94"/>
      <c r="AV91" s="94"/>
      <c r="AW91" s="94"/>
      <c r="AX91" s="94"/>
      <c r="AY91" s="94"/>
      <c r="AZ91" s="94"/>
      <c r="BA91" s="94"/>
      <c r="BB91" s="94"/>
      <c r="BC91" s="94"/>
      <c r="BD91" s="95"/>
      <c r="BE91" s="35"/>
    </row>
    <row r="92" s="2" customFormat="1" ht="29.28" customHeight="1">
      <c r="A92" s="35"/>
      <c r="B92" s="36"/>
      <c r="C92" s="96" t="s">
        <v>55</v>
      </c>
      <c r="D92" s="97"/>
      <c r="E92" s="97"/>
      <c r="F92" s="97"/>
      <c r="G92" s="97"/>
      <c r="H92" s="98"/>
      <c r="I92" s="99" t="s">
        <v>56</v>
      </c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100" t="s">
        <v>57</v>
      </c>
      <c r="AH92" s="97"/>
      <c r="AI92" s="97"/>
      <c r="AJ92" s="97"/>
      <c r="AK92" s="97"/>
      <c r="AL92" s="97"/>
      <c r="AM92" s="97"/>
      <c r="AN92" s="99" t="s">
        <v>58</v>
      </c>
      <c r="AO92" s="97"/>
      <c r="AP92" s="101"/>
      <c r="AQ92" s="102" t="s">
        <v>59</v>
      </c>
      <c r="AR92" s="41"/>
      <c r="AS92" s="103" t="s">
        <v>60</v>
      </c>
      <c r="AT92" s="104" t="s">
        <v>61</v>
      </c>
      <c r="AU92" s="104" t="s">
        <v>62</v>
      </c>
      <c r="AV92" s="104" t="s">
        <v>63</v>
      </c>
      <c r="AW92" s="104" t="s">
        <v>64</v>
      </c>
      <c r="AX92" s="104" t="s">
        <v>65</v>
      </c>
      <c r="AY92" s="104" t="s">
        <v>66</v>
      </c>
      <c r="AZ92" s="104" t="s">
        <v>67</v>
      </c>
      <c r="BA92" s="104" t="s">
        <v>68</v>
      </c>
      <c r="BB92" s="104" t="s">
        <v>69</v>
      </c>
      <c r="BC92" s="104" t="s">
        <v>70</v>
      </c>
      <c r="BD92" s="105" t="s">
        <v>71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6"/>
      <c r="AT93" s="107"/>
      <c r="AU93" s="107"/>
      <c r="AV93" s="107"/>
      <c r="AW93" s="107"/>
      <c r="AX93" s="107"/>
      <c r="AY93" s="107"/>
      <c r="AZ93" s="107"/>
      <c r="BA93" s="107"/>
      <c r="BB93" s="107"/>
      <c r="BC93" s="107"/>
      <c r="BD93" s="108"/>
      <c r="BE93" s="35"/>
    </row>
    <row r="94" s="6" customFormat="1" ht="32.4" customHeight="1">
      <c r="A94" s="6"/>
      <c r="B94" s="109"/>
      <c r="C94" s="110" t="s">
        <v>72</v>
      </c>
      <c r="D94" s="111"/>
      <c r="E94" s="111"/>
      <c r="F94" s="111"/>
      <c r="G94" s="111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  <c r="AB94" s="111"/>
      <c r="AC94" s="111"/>
      <c r="AD94" s="111"/>
      <c r="AE94" s="111"/>
      <c r="AF94" s="111"/>
      <c r="AG94" s="112">
        <f>ROUND(SUM(AG95:AG96),2)</f>
        <v>0</v>
      </c>
      <c r="AH94" s="112"/>
      <c r="AI94" s="112"/>
      <c r="AJ94" s="112"/>
      <c r="AK94" s="112"/>
      <c r="AL94" s="112"/>
      <c r="AM94" s="112"/>
      <c r="AN94" s="113">
        <f>SUM(AG94,AT94)</f>
        <v>0</v>
      </c>
      <c r="AO94" s="113"/>
      <c r="AP94" s="113"/>
      <c r="AQ94" s="114" t="s">
        <v>1</v>
      </c>
      <c r="AR94" s="115"/>
      <c r="AS94" s="116">
        <f>ROUND(SUM(AS95:AS96),2)</f>
        <v>0</v>
      </c>
      <c r="AT94" s="117">
        <f>ROUND(SUM(AV94:AW94),2)</f>
        <v>0</v>
      </c>
      <c r="AU94" s="118">
        <f>ROUND(SUM(AU95:AU96),5)</f>
        <v>0</v>
      </c>
      <c r="AV94" s="117">
        <f>ROUND(AZ94*L29,2)</f>
        <v>0</v>
      </c>
      <c r="AW94" s="117">
        <f>ROUND(BA94*L30,2)</f>
        <v>0</v>
      </c>
      <c r="AX94" s="117">
        <f>ROUND(BB94*L29,2)</f>
        <v>0</v>
      </c>
      <c r="AY94" s="117">
        <f>ROUND(BC94*L30,2)</f>
        <v>0</v>
      </c>
      <c r="AZ94" s="117">
        <f>ROUND(SUM(AZ95:AZ96),2)</f>
        <v>0</v>
      </c>
      <c r="BA94" s="117">
        <f>ROUND(SUM(BA95:BA96),2)</f>
        <v>0</v>
      </c>
      <c r="BB94" s="117">
        <f>ROUND(SUM(BB95:BB96),2)</f>
        <v>0</v>
      </c>
      <c r="BC94" s="117">
        <f>ROUND(SUM(BC95:BC96),2)</f>
        <v>0</v>
      </c>
      <c r="BD94" s="119">
        <f>ROUND(SUM(BD95:BD96),2)</f>
        <v>0</v>
      </c>
      <c r="BE94" s="6"/>
      <c r="BS94" s="120" t="s">
        <v>73</v>
      </c>
      <c r="BT94" s="120" t="s">
        <v>74</v>
      </c>
      <c r="BU94" s="121" t="s">
        <v>75</v>
      </c>
      <c r="BV94" s="120" t="s">
        <v>76</v>
      </c>
      <c r="BW94" s="120" t="s">
        <v>5</v>
      </c>
      <c r="BX94" s="120" t="s">
        <v>77</v>
      </c>
      <c r="CL94" s="120" t="s">
        <v>1</v>
      </c>
    </row>
    <row r="95" s="7" customFormat="1" ht="16.5" customHeight="1">
      <c r="A95" s="122" t="s">
        <v>78</v>
      </c>
      <c r="B95" s="123"/>
      <c r="C95" s="124"/>
      <c r="D95" s="125" t="s">
        <v>79</v>
      </c>
      <c r="E95" s="125"/>
      <c r="F95" s="125"/>
      <c r="G95" s="125"/>
      <c r="H95" s="125"/>
      <c r="I95" s="126"/>
      <c r="J95" s="125" t="s">
        <v>80</v>
      </c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7">
        <f>'SO-03 - Komunikácie - IBV...'!J30</f>
        <v>0</v>
      </c>
      <c r="AH95" s="126"/>
      <c r="AI95" s="126"/>
      <c r="AJ95" s="126"/>
      <c r="AK95" s="126"/>
      <c r="AL95" s="126"/>
      <c r="AM95" s="126"/>
      <c r="AN95" s="127">
        <f>SUM(AG95,AT95)</f>
        <v>0</v>
      </c>
      <c r="AO95" s="126"/>
      <c r="AP95" s="126"/>
      <c r="AQ95" s="128" t="s">
        <v>81</v>
      </c>
      <c r="AR95" s="129"/>
      <c r="AS95" s="130">
        <v>0</v>
      </c>
      <c r="AT95" s="131">
        <f>ROUND(SUM(AV95:AW95),2)</f>
        <v>0</v>
      </c>
      <c r="AU95" s="132">
        <f>'SO-03 - Komunikácie - IBV...'!P123</f>
        <v>0</v>
      </c>
      <c r="AV95" s="131">
        <f>'SO-03 - Komunikácie - IBV...'!J33</f>
        <v>0</v>
      </c>
      <c r="AW95" s="131">
        <f>'SO-03 - Komunikácie - IBV...'!J34</f>
        <v>0</v>
      </c>
      <c r="AX95" s="131">
        <f>'SO-03 - Komunikácie - IBV...'!J35</f>
        <v>0</v>
      </c>
      <c r="AY95" s="131">
        <f>'SO-03 - Komunikácie - IBV...'!J36</f>
        <v>0</v>
      </c>
      <c r="AZ95" s="131">
        <f>'SO-03 - Komunikácie - IBV...'!F33</f>
        <v>0</v>
      </c>
      <c r="BA95" s="131">
        <f>'SO-03 - Komunikácie - IBV...'!F34</f>
        <v>0</v>
      </c>
      <c r="BB95" s="131">
        <f>'SO-03 - Komunikácie - IBV...'!F35</f>
        <v>0</v>
      </c>
      <c r="BC95" s="131">
        <f>'SO-03 - Komunikácie - IBV...'!F36</f>
        <v>0</v>
      </c>
      <c r="BD95" s="133">
        <f>'SO-03 - Komunikácie - IBV...'!F37</f>
        <v>0</v>
      </c>
      <c r="BE95" s="7"/>
      <c r="BT95" s="134" t="s">
        <v>82</v>
      </c>
      <c r="BV95" s="134" t="s">
        <v>76</v>
      </c>
      <c r="BW95" s="134" t="s">
        <v>83</v>
      </c>
      <c r="BX95" s="134" t="s">
        <v>5</v>
      </c>
      <c r="CL95" s="134" t="s">
        <v>1</v>
      </c>
      <c r="CM95" s="134" t="s">
        <v>74</v>
      </c>
    </row>
    <row r="96" s="7" customFormat="1" ht="16.5" customHeight="1">
      <c r="A96" s="122" t="s">
        <v>78</v>
      </c>
      <c r="B96" s="123"/>
      <c r="C96" s="124"/>
      <c r="D96" s="125" t="s">
        <v>84</v>
      </c>
      <c r="E96" s="125"/>
      <c r="F96" s="125"/>
      <c r="G96" s="125"/>
      <c r="H96" s="125"/>
      <c r="I96" s="126"/>
      <c r="J96" s="125" t="s">
        <v>85</v>
      </c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7">
        <f>'SO-03.1 - Výmena podkladu...'!J30</f>
        <v>0</v>
      </c>
      <c r="AH96" s="126"/>
      <c r="AI96" s="126"/>
      <c r="AJ96" s="126"/>
      <c r="AK96" s="126"/>
      <c r="AL96" s="126"/>
      <c r="AM96" s="126"/>
      <c r="AN96" s="127">
        <f>SUM(AG96,AT96)</f>
        <v>0</v>
      </c>
      <c r="AO96" s="126"/>
      <c r="AP96" s="126"/>
      <c r="AQ96" s="128" t="s">
        <v>81</v>
      </c>
      <c r="AR96" s="129"/>
      <c r="AS96" s="135">
        <v>0</v>
      </c>
      <c r="AT96" s="136">
        <f>ROUND(SUM(AV96:AW96),2)</f>
        <v>0</v>
      </c>
      <c r="AU96" s="137">
        <f>'SO-03.1 - Výmena podkladu...'!P122</f>
        <v>0</v>
      </c>
      <c r="AV96" s="136">
        <f>'SO-03.1 - Výmena podkladu...'!J33</f>
        <v>0</v>
      </c>
      <c r="AW96" s="136">
        <f>'SO-03.1 - Výmena podkladu...'!J34</f>
        <v>0</v>
      </c>
      <c r="AX96" s="136">
        <f>'SO-03.1 - Výmena podkladu...'!J35</f>
        <v>0</v>
      </c>
      <c r="AY96" s="136">
        <f>'SO-03.1 - Výmena podkladu...'!J36</f>
        <v>0</v>
      </c>
      <c r="AZ96" s="136">
        <f>'SO-03.1 - Výmena podkladu...'!F33</f>
        <v>0</v>
      </c>
      <c r="BA96" s="136">
        <f>'SO-03.1 - Výmena podkladu...'!F34</f>
        <v>0</v>
      </c>
      <c r="BB96" s="136">
        <f>'SO-03.1 - Výmena podkladu...'!F35</f>
        <v>0</v>
      </c>
      <c r="BC96" s="136">
        <f>'SO-03.1 - Výmena podkladu...'!F36</f>
        <v>0</v>
      </c>
      <c r="BD96" s="138">
        <f>'SO-03.1 - Výmena podkladu...'!F37</f>
        <v>0</v>
      </c>
      <c r="BE96" s="7"/>
      <c r="BT96" s="134" t="s">
        <v>82</v>
      </c>
      <c r="BV96" s="134" t="s">
        <v>76</v>
      </c>
      <c r="BW96" s="134" t="s">
        <v>86</v>
      </c>
      <c r="BX96" s="134" t="s">
        <v>5</v>
      </c>
      <c r="CL96" s="134" t="s">
        <v>1</v>
      </c>
      <c r="CM96" s="134" t="s">
        <v>74</v>
      </c>
    </row>
    <row r="97" s="2" customFormat="1" ht="30" customHeight="1">
      <c r="A97" s="35"/>
      <c r="B97" s="36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  <row r="98" s="2" customFormat="1" ht="6.96" customHeight="1">
      <c r="A98" s="35"/>
      <c r="B98" s="69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  <c r="AM98" s="70"/>
      <c r="AN98" s="70"/>
      <c r="AO98" s="70"/>
      <c r="AP98" s="70"/>
      <c r="AQ98" s="70"/>
      <c r="AR98" s="41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</row>
  </sheetData>
  <sheetProtection sheet="1" formatColumns="0" formatRows="0" objects="1" scenarios="1" spinCount="100000" saltValue="TIXDzmYCxR0BpA8+e5gdgRBs0U2U992lp7ppajjpNtTdPoaNLCYe6F+pm846sz++uXJ1gkHx4bdAjs5/Woc63Q==" hashValue="FoKtSPVlgrWrs2sYdtxaI8auhWpiOc8wudsZCPpzBEDM93SxIFLKvLO38U3D3Di9n7xyFDA/H/xkTm53+Sotog==" algorithmName="SHA-512" password="C758"/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SO-03 - Komunikácie - IBV...'!C2" display="/"/>
    <hyperlink ref="A96" location="'SO-03.1 - Výmena podkladu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83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87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Miestne komunikácie v obci  Kláštor pod Znievom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89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90</v>
      </c>
      <c r="G12" s="35"/>
      <c r="H12" s="35"/>
      <c r="I12" s="143" t="s">
        <v>21</v>
      </c>
      <c r="J12" s="147" t="str">
        <f>'Rekapitulácia stavby'!AN8</f>
        <v>28. 6. 2022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ROUND(J123,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ROUND((ROUND((SUM(BE123:BE148)),  2) + SUM(BE150:BE154)), 2)</f>
        <v>0</v>
      </c>
      <c r="G33" s="159"/>
      <c r="H33" s="159"/>
      <c r="I33" s="160">
        <v>0.20000000000000001</v>
      </c>
      <c r="J33" s="158">
        <f>ROUND((ROUND(((SUM(BE123:BE148))*I33),  2) + (SUM(BE150:BE154)*I33)),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ROUND((ROUND((SUM(BF123:BF148)),  2) + SUM(BF150:BF154)), 2)</f>
        <v>0</v>
      </c>
      <c r="G34" s="159"/>
      <c r="H34" s="159"/>
      <c r="I34" s="160">
        <v>0.20000000000000001</v>
      </c>
      <c r="J34" s="158">
        <f>ROUND((ROUND(((SUM(BF123:BF148))*I34),  2) + (SUM(BF150:BF154)*I34)),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ROUND((ROUND((SUM(BG123:BG148)),  2) + SUM(BG150:BG154)),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ROUND((ROUND((SUM(BH123:BH148)),  2) + SUM(BH150:BH154)),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ROUND((ROUND((SUM(BI123:BI148)),  2) + SUM(BI150:BI154)),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Miestne komunikácie v obci  Kláštor pod Znievom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SO-03 - Komunikácie - IBV Severná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Kláštor pod Znievom</v>
      </c>
      <c r="G89" s="37"/>
      <c r="H89" s="37"/>
      <c r="I89" s="29" t="s">
        <v>21</v>
      </c>
      <c r="J89" s="82" t="str">
        <f>IF(J12="","",J12)</f>
        <v>28. 6. 2022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Obec Kláštor pod Znievom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J123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J124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J125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J132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J138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J143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6"/>
      <c r="C102" s="187"/>
      <c r="D102" s="188" t="s">
        <v>101</v>
      </c>
      <c r="E102" s="189"/>
      <c r="F102" s="189"/>
      <c r="G102" s="189"/>
      <c r="H102" s="189"/>
      <c r="I102" s="189"/>
      <c r="J102" s="190">
        <f>J145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1.84" customHeight="1">
      <c r="A103" s="9"/>
      <c r="B103" s="186"/>
      <c r="C103" s="187"/>
      <c r="D103" s="198" t="s">
        <v>102</v>
      </c>
      <c r="E103" s="187"/>
      <c r="F103" s="187"/>
      <c r="G103" s="187"/>
      <c r="H103" s="187"/>
      <c r="I103" s="187"/>
      <c r="J103" s="199">
        <f>J149</f>
        <v>0</v>
      </c>
      <c r="K103" s="187"/>
      <c r="L103" s="191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5"/>
      <c r="B104" s="36"/>
      <c r="C104" s="37"/>
      <c r="D104" s="37"/>
      <c r="E104" s="37"/>
      <c r="F104" s="37"/>
      <c r="G104" s="37"/>
      <c r="H104" s="37"/>
      <c r="I104" s="37"/>
      <c r="J104" s="37"/>
      <c r="K104" s="37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5" s="2" customFormat="1" ht="6.96" customHeight="1">
      <c r="A105" s="35"/>
      <c r="B105" s="69"/>
      <c r="C105" s="70"/>
      <c r="D105" s="70"/>
      <c r="E105" s="70"/>
      <c r="F105" s="70"/>
      <c r="G105" s="70"/>
      <c r="H105" s="70"/>
      <c r="I105" s="70"/>
      <c r="J105" s="70"/>
      <c r="K105" s="70"/>
      <c r="L105" s="66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</row>
    <row r="109" s="2" customFormat="1" ht="6.96" customHeight="1">
      <c r="A109" s="35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24.96" customHeight="1">
      <c r="A110" s="35"/>
      <c r="B110" s="36"/>
      <c r="C110" s="20" t="s">
        <v>103</v>
      </c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36"/>
      <c r="C111" s="37"/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2" customHeight="1">
      <c r="A112" s="35"/>
      <c r="B112" s="36"/>
      <c r="C112" s="29" t="s">
        <v>15</v>
      </c>
      <c r="D112" s="37"/>
      <c r="E112" s="37"/>
      <c r="F112" s="37"/>
      <c r="G112" s="37"/>
      <c r="H112" s="37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6.5" customHeight="1">
      <c r="A113" s="35"/>
      <c r="B113" s="36"/>
      <c r="C113" s="37"/>
      <c r="D113" s="37"/>
      <c r="E113" s="181" t="str">
        <f>E7</f>
        <v xml:space="preserve">Miestne komunikácie v obci  Kláštor pod Znievom</v>
      </c>
      <c r="F113" s="29"/>
      <c r="G113" s="29"/>
      <c r="H113" s="29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2" customHeight="1">
      <c r="A114" s="35"/>
      <c r="B114" s="36"/>
      <c r="C114" s="29" t="s">
        <v>88</v>
      </c>
      <c r="D114" s="37"/>
      <c r="E114" s="37"/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16.5" customHeight="1">
      <c r="A115" s="35"/>
      <c r="B115" s="36"/>
      <c r="C115" s="37"/>
      <c r="D115" s="37"/>
      <c r="E115" s="79" t="str">
        <f>E9</f>
        <v>SO-03 - Komunikácie - IBV Severná</v>
      </c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6.96" customHeight="1">
      <c r="A116" s="35"/>
      <c r="B116" s="36"/>
      <c r="C116" s="37"/>
      <c r="D116" s="37"/>
      <c r="E116" s="37"/>
      <c r="F116" s="37"/>
      <c r="G116" s="37"/>
      <c r="H116" s="37"/>
      <c r="I116" s="37"/>
      <c r="J116" s="37"/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12" customHeight="1">
      <c r="A117" s="35"/>
      <c r="B117" s="36"/>
      <c r="C117" s="29" t="s">
        <v>19</v>
      </c>
      <c r="D117" s="37"/>
      <c r="E117" s="37"/>
      <c r="F117" s="24" t="str">
        <f>F12</f>
        <v>Kláštor pod Znievom</v>
      </c>
      <c r="G117" s="37"/>
      <c r="H117" s="37"/>
      <c r="I117" s="29" t="s">
        <v>21</v>
      </c>
      <c r="J117" s="82" t="str">
        <f>IF(J12="","",J12)</f>
        <v>28. 6. 2022</v>
      </c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6.96" customHeight="1">
      <c r="A118" s="35"/>
      <c r="B118" s="36"/>
      <c r="C118" s="37"/>
      <c r="D118" s="37"/>
      <c r="E118" s="37"/>
      <c r="F118" s="37"/>
      <c r="G118" s="37"/>
      <c r="H118" s="37"/>
      <c r="I118" s="37"/>
      <c r="J118" s="37"/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23</v>
      </c>
      <c r="D119" s="37"/>
      <c r="E119" s="37"/>
      <c r="F119" s="24" t="str">
        <f>E15</f>
        <v>Obec Kláštor pod Znievom</v>
      </c>
      <c r="G119" s="37"/>
      <c r="H119" s="37"/>
      <c r="I119" s="29" t="s">
        <v>29</v>
      </c>
      <c r="J119" s="33" t="str">
        <f>E21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5.15" customHeight="1">
      <c r="A120" s="35"/>
      <c r="B120" s="36"/>
      <c r="C120" s="29" t="s">
        <v>27</v>
      </c>
      <c r="D120" s="37"/>
      <c r="E120" s="37"/>
      <c r="F120" s="24" t="str">
        <f>IF(E18="","",E18)</f>
        <v>Vyplň údaj</v>
      </c>
      <c r="G120" s="37"/>
      <c r="H120" s="37"/>
      <c r="I120" s="29" t="s">
        <v>32</v>
      </c>
      <c r="J120" s="33" t="str">
        <f>E24</f>
        <v xml:space="preserve"> </v>
      </c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0.32" customHeight="1">
      <c r="A121" s="35"/>
      <c r="B121" s="36"/>
      <c r="C121" s="37"/>
      <c r="D121" s="37"/>
      <c r="E121" s="37"/>
      <c r="F121" s="37"/>
      <c r="G121" s="37"/>
      <c r="H121" s="37"/>
      <c r="I121" s="37"/>
      <c r="J121" s="37"/>
      <c r="K121" s="37"/>
      <c r="L121" s="66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11" customFormat="1" ht="29.28" customHeight="1">
      <c r="A122" s="200"/>
      <c r="B122" s="201"/>
      <c r="C122" s="202" t="s">
        <v>104</v>
      </c>
      <c r="D122" s="203" t="s">
        <v>59</v>
      </c>
      <c r="E122" s="203" t="s">
        <v>55</v>
      </c>
      <c r="F122" s="203" t="s">
        <v>56</v>
      </c>
      <c r="G122" s="203" t="s">
        <v>105</v>
      </c>
      <c r="H122" s="203" t="s">
        <v>106</v>
      </c>
      <c r="I122" s="203" t="s">
        <v>107</v>
      </c>
      <c r="J122" s="204" t="s">
        <v>93</v>
      </c>
      <c r="K122" s="205" t="s">
        <v>108</v>
      </c>
      <c r="L122" s="206"/>
      <c r="M122" s="103" t="s">
        <v>1</v>
      </c>
      <c r="N122" s="104" t="s">
        <v>38</v>
      </c>
      <c r="O122" s="104" t="s">
        <v>109</v>
      </c>
      <c r="P122" s="104" t="s">
        <v>110</v>
      </c>
      <c r="Q122" s="104" t="s">
        <v>111</v>
      </c>
      <c r="R122" s="104" t="s">
        <v>112</v>
      </c>
      <c r="S122" s="104" t="s">
        <v>113</v>
      </c>
      <c r="T122" s="105" t="s">
        <v>114</v>
      </c>
      <c r="U122" s="200"/>
      <c r="V122" s="200"/>
      <c r="W122" s="200"/>
      <c r="X122" s="200"/>
      <c r="Y122" s="200"/>
      <c r="Z122" s="200"/>
      <c r="AA122" s="200"/>
      <c r="AB122" s="200"/>
      <c r="AC122" s="200"/>
      <c r="AD122" s="200"/>
      <c r="AE122" s="200"/>
    </row>
    <row r="123" s="2" customFormat="1" ht="22.8" customHeight="1">
      <c r="A123" s="35"/>
      <c r="B123" s="36"/>
      <c r="C123" s="110" t="s">
        <v>94</v>
      </c>
      <c r="D123" s="37"/>
      <c r="E123" s="37"/>
      <c r="F123" s="37"/>
      <c r="G123" s="37"/>
      <c r="H123" s="37"/>
      <c r="I123" s="37"/>
      <c r="J123" s="207">
        <f>BK123</f>
        <v>0</v>
      </c>
      <c r="K123" s="37"/>
      <c r="L123" s="41"/>
      <c r="M123" s="106"/>
      <c r="N123" s="208"/>
      <c r="O123" s="107"/>
      <c r="P123" s="209">
        <f>P124+P145+P149</f>
        <v>0</v>
      </c>
      <c r="Q123" s="107"/>
      <c r="R123" s="209">
        <f>R124+R145+R149</f>
        <v>1944.6226999999999</v>
      </c>
      <c r="S123" s="107"/>
      <c r="T123" s="210">
        <f>T124+T145+T149</f>
        <v>585.20000000000005</v>
      </c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T123" s="14" t="s">
        <v>73</v>
      </c>
      <c r="AU123" s="14" t="s">
        <v>95</v>
      </c>
      <c r="BK123" s="211">
        <f>BK124+BK145+BK149</f>
        <v>0</v>
      </c>
    </row>
    <row r="124" s="12" customFormat="1" ht="25.92" customHeight="1">
      <c r="A124" s="12"/>
      <c r="B124" s="212"/>
      <c r="C124" s="213"/>
      <c r="D124" s="214" t="s">
        <v>73</v>
      </c>
      <c r="E124" s="215" t="s">
        <v>115</v>
      </c>
      <c r="F124" s="215" t="s">
        <v>116</v>
      </c>
      <c r="G124" s="213"/>
      <c r="H124" s="213"/>
      <c r="I124" s="216"/>
      <c r="J124" s="199">
        <f>BK124</f>
        <v>0</v>
      </c>
      <c r="K124" s="213"/>
      <c r="L124" s="217"/>
      <c r="M124" s="218"/>
      <c r="N124" s="219"/>
      <c r="O124" s="219"/>
      <c r="P124" s="220">
        <f>P125+P132+P138+P143</f>
        <v>0</v>
      </c>
      <c r="Q124" s="219"/>
      <c r="R124" s="220">
        <f>R125+R132+R138+R143</f>
        <v>1944.6226999999999</v>
      </c>
      <c r="S124" s="219"/>
      <c r="T124" s="221">
        <f>T125+T132+T138+T143</f>
        <v>585.20000000000005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82</v>
      </c>
      <c r="AT124" s="223" t="s">
        <v>73</v>
      </c>
      <c r="AU124" s="223" t="s">
        <v>74</v>
      </c>
      <c r="AY124" s="222" t="s">
        <v>117</v>
      </c>
      <c r="BK124" s="224">
        <f>BK125+BK132+BK138+BK143</f>
        <v>0</v>
      </c>
    </row>
    <row r="125" s="12" customFormat="1" ht="22.8" customHeight="1">
      <c r="A125" s="12"/>
      <c r="B125" s="212"/>
      <c r="C125" s="213"/>
      <c r="D125" s="214" t="s">
        <v>73</v>
      </c>
      <c r="E125" s="225" t="s">
        <v>82</v>
      </c>
      <c r="F125" s="225" t="s">
        <v>118</v>
      </c>
      <c r="G125" s="213"/>
      <c r="H125" s="213"/>
      <c r="I125" s="216"/>
      <c r="J125" s="226">
        <f>BK125</f>
        <v>0</v>
      </c>
      <c r="K125" s="213"/>
      <c r="L125" s="217"/>
      <c r="M125" s="218"/>
      <c r="N125" s="219"/>
      <c r="O125" s="219"/>
      <c r="P125" s="220">
        <f>SUM(P126:P131)</f>
        <v>0</v>
      </c>
      <c r="Q125" s="219"/>
      <c r="R125" s="220">
        <f>SUM(R126:R131)</f>
        <v>0</v>
      </c>
      <c r="S125" s="219"/>
      <c r="T125" s="221">
        <f>SUM(T126:T131)</f>
        <v>585.20000000000005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2" t="s">
        <v>82</v>
      </c>
      <c r="AT125" s="223" t="s">
        <v>73</v>
      </c>
      <c r="AU125" s="223" t="s">
        <v>82</v>
      </c>
      <c r="AY125" s="222" t="s">
        <v>117</v>
      </c>
      <c r="BK125" s="224">
        <f>SUM(BK126:BK131)</f>
        <v>0</v>
      </c>
    </row>
    <row r="126" s="2" customFormat="1" ht="33" customHeight="1">
      <c r="A126" s="35"/>
      <c r="B126" s="36"/>
      <c r="C126" s="227" t="s">
        <v>82</v>
      </c>
      <c r="D126" s="227" t="s">
        <v>119</v>
      </c>
      <c r="E126" s="228" t="s">
        <v>120</v>
      </c>
      <c r="F126" s="229" t="s">
        <v>121</v>
      </c>
      <c r="G126" s="230" t="s">
        <v>122</v>
      </c>
      <c r="H126" s="231">
        <v>1463</v>
      </c>
      <c r="I126" s="232"/>
      <c r="J126" s="233">
        <f>ROUND(I126*H126,2)</f>
        <v>0</v>
      </c>
      <c r="K126" s="234"/>
      <c r="L126" s="41"/>
      <c r="M126" s="235" t="s">
        <v>1</v>
      </c>
      <c r="N126" s="236" t="s">
        <v>40</v>
      </c>
      <c r="O126" s="94"/>
      <c r="P126" s="237">
        <f>O126*H126</f>
        <v>0</v>
      </c>
      <c r="Q126" s="237">
        <v>0</v>
      </c>
      <c r="R126" s="237">
        <f>Q126*H126</f>
        <v>0</v>
      </c>
      <c r="S126" s="237">
        <v>0.40000000000000002</v>
      </c>
      <c r="T126" s="238">
        <f>S126*H126</f>
        <v>585.20000000000005</v>
      </c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R126" s="239" t="s">
        <v>123</v>
      </c>
      <c r="AT126" s="239" t="s">
        <v>119</v>
      </c>
      <c r="AU126" s="239" t="s">
        <v>124</v>
      </c>
      <c r="AY126" s="14" t="s">
        <v>117</v>
      </c>
      <c r="BE126" s="240">
        <f>IF(N126="základná",J126,0)</f>
        <v>0</v>
      </c>
      <c r="BF126" s="240">
        <f>IF(N126="znížená",J126,0)</f>
        <v>0</v>
      </c>
      <c r="BG126" s="240">
        <f>IF(N126="zákl. prenesená",J126,0)</f>
        <v>0</v>
      </c>
      <c r="BH126" s="240">
        <f>IF(N126="zníž. prenesená",J126,0)</f>
        <v>0</v>
      </c>
      <c r="BI126" s="240">
        <f>IF(N126="nulová",J126,0)</f>
        <v>0</v>
      </c>
      <c r="BJ126" s="14" t="s">
        <v>124</v>
      </c>
      <c r="BK126" s="240">
        <f>ROUND(I126*H126,2)</f>
        <v>0</v>
      </c>
      <c r="BL126" s="14" t="s">
        <v>123</v>
      </c>
      <c r="BM126" s="239" t="s">
        <v>125</v>
      </c>
    </row>
    <row r="127" s="2" customFormat="1" ht="24.15" customHeight="1">
      <c r="A127" s="35"/>
      <c r="B127" s="36"/>
      <c r="C127" s="227" t="s">
        <v>124</v>
      </c>
      <c r="D127" s="227" t="s">
        <v>119</v>
      </c>
      <c r="E127" s="228" t="s">
        <v>126</v>
      </c>
      <c r="F127" s="229" t="s">
        <v>127</v>
      </c>
      <c r="G127" s="230" t="s">
        <v>128</v>
      </c>
      <c r="H127" s="231">
        <v>294.69</v>
      </c>
      <c r="I127" s="232"/>
      <c r="J127" s="233">
        <f>ROUND(I127*H127,2)</f>
        <v>0</v>
      </c>
      <c r="K127" s="234"/>
      <c r="L127" s="41"/>
      <c r="M127" s="235" t="s">
        <v>1</v>
      </c>
      <c r="N127" s="236" t="s">
        <v>40</v>
      </c>
      <c r="O127" s="94"/>
      <c r="P127" s="237">
        <f>O127*H127</f>
        <v>0</v>
      </c>
      <c r="Q127" s="237">
        <v>0</v>
      </c>
      <c r="R127" s="237">
        <f>Q127*H127</f>
        <v>0</v>
      </c>
      <c r="S127" s="237">
        <v>0</v>
      </c>
      <c r="T127" s="238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9" t="s">
        <v>123</v>
      </c>
      <c r="AT127" s="239" t="s">
        <v>119</v>
      </c>
      <c r="AU127" s="239" t="s">
        <v>124</v>
      </c>
      <c r="AY127" s="14" t="s">
        <v>117</v>
      </c>
      <c r="BE127" s="240">
        <f>IF(N127="základná",J127,0)</f>
        <v>0</v>
      </c>
      <c r="BF127" s="240">
        <f>IF(N127="znížená",J127,0)</f>
        <v>0</v>
      </c>
      <c r="BG127" s="240">
        <f>IF(N127="zákl. prenesená",J127,0)</f>
        <v>0</v>
      </c>
      <c r="BH127" s="240">
        <f>IF(N127="zníž. prenesená",J127,0)</f>
        <v>0</v>
      </c>
      <c r="BI127" s="240">
        <f>IF(N127="nulová",J127,0)</f>
        <v>0</v>
      </c>
      <c r="BJ127" s="14" t="s">
        <v>124</v>
      </c>
      <c r="BK127" s="240">
        <f>ROUND(I127*H127,2)</f>
        <v>0</v>
      </c>
      <c r="BL127" s="14" t="s">
        <v>123</v>
      </c>
      <c r="BM127" s="239" t="s">
        <v>129</v>
      </c>
    </row>
    <row r="128" s="2" customFormat="1" ht="24.15" customHeight="1">
      <c r="A128" s="35"/>
      <c r="B128" s="36"/>
      <c r="C128" s="227" t="s">
        <v>130</v>
      </c>
      <c r="D128" s="227" t="s">
        <v>119</v>
      </c>
      <c r="E128" s="228" t="s">
        <v>131</v>
      </c>
      <c r="F128" s="229" t="s">
        <v>132</v>
      </c>
      <c r="G128" s="230" t="s">
        <v>128</v>
      </c>
      <c r="H128" s="231">
        <v>294.69</v>
      </c>
      <c r="I128" s="232"/>
      <c r="J128" s="233">
        <f>ROUND(I128*H128,2)</f>
        <v>0</v>
      </c>
      <c r="K128" s="234"/>
      <c r="L128" s="41"/>
      <c r="M128" s="235" t="s">
        <v>1</v>
      </c>
      <c r="N128" s="236" t="s">
        <v>40</v>
      </c>
      <c r="O128" s="94"/>
      <c r="P128" s="237">
        <f>O128*H128</f>
        <v>0</v>
      </c>
      <c r="Q128" s="237">
        <v>0</v>
      </c>
      <c r="R128" s="237">
        <f>Q128*H128</f>
        <v>0</v>
      </c>
      <c r="S128" s="237">
        <v>0</v>
      </c>
      <c r="T128" s="238">
        <f>S128*H128</f>
        <v>0</v>
      </c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R128" s="239" t="s">
        <v>123</v>
      </c>
      <c r="AT128" s="239" t="s">
        <v>119</v>
      </c>
      <c r="AU128" s="239" t="s">
        <v>124</v>
      </c>
      <c r="AY128" s="14" t="s">
        <v>117</v>
      </c>
      <c r="BE128" s="240">
        <f>IF(N128="základná",J128,0)</f>
        <v>0</v>
      </c>
      <c r="BF128" s="240">
        <f>IF(N128="znížená",J128,0)</f>
        <v>0</v>
      </c>
      <c r="BG128" s="240">
        <f>IF(N128="zákl. prenesená",J128,0)</f>
        <v>0</v>
      </c>
      <c r="BH128" s="240">
        <f>IF(N128="zníž. prenesená",J128,0)</f>
        <v>0</v>
      </c>
      <c r="BI128" s="240">
        <f>IF(N128="nulová",J128,0)</f>
        <v>0</v>
      </c>
      <c r="BJ128" s="14" t="s">
        <v>124</v>
      </c>
      <c r="BK128" s="240">
        <f>ROUND(I128*H128,2)</f>
        <v>0</v>
      </c>
      <c r="BL128" s="14" t="s">
        <v>123</v>
      </c>
      <c r="BM128" s="239" t="s">
        <v>133</v>
      </c>
    </row>
    <row r="129" s="2" customFormat="1" ht="37.8" customHeight="1">
      <c r="A129" s="35"/>
      <c r="B129" s="36"/>
      <c r="C129" s="227" t="s">
        <v>123</v>
      </c>
      <c r="D129" s="227" t="s">
        <v>119</v>
      </c>
      <c r="E129" s="228" t="s">
        <v>134</v>
      </c>
      <c r="F129" s="229" t="s">
        <v>135</v>
      </c>
      <c r="G129" s="230" t="s">
        <v>128</v>
      </c>
      <c r="H129" s="231">
        <v>294.69</v>
      </c>
      <c r="I129" s="232"/>
      <c r="J129" s="233">
        <f>ROUND(I129*H129,2)</f>
        <v>0</v>
      </c>
      <c r="K129" s="234"/>
      <c r="L129" s="41"/>
      <c r="M129" s="235" t="s">
        <v>1</v>
      </c>
      <c r="N129" s="236" t="s">
        <v>40</v>
      </c>
      <c r="O129" s="94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9" t="s">
        <v>123</v>
      </c>
      <c r="AT129" s="239" t="s">
        <v>119</v>
      </c>
      <c r="AU129" s="239" t="s">
        <v>124</v>
      </c>
      <c r="AY129" s="14" t="s">
        <v>117</v>
      </c>
      <c r="BE129" s="240">
        <f>IF(N129="základná",J129,0)</f>
        <v>0</v>
      </c>
      <c r="BF129" s="240">
        <f>IF(N129="znížená",J129,0)</f>
        <v>0</v>
      </c>
      <c r="BG129" s="240">
        <f>IF(N129="zákl. prenesená",J129,0)</f>
        <v>0</v>
      </c>
      <c r="BH129" s="240">
        <f>IF(N129="zníž. prenesená",J129,0)</f>
        <v>0</v>
      </c>
      <c r="BI129" s="240">
        <f>IF(N129="nulová",J129,0)</f>
        <v>0</v>
      </c>
      <c r="BJ129" s="14" t="s">
        <v>124</v>
      </c>
      <c r="BK129" s="240">
        <f>ROUND(I129*H129,2)</f>
        <v>0</v>
      </c>
      <c r="BL129" s="14" t="s">
        <v>123</v>
      </c>
      <c r="BM129" s="239" t="s">
        <v>136</v>
      </c>
    </row>
    <row r="130" s="2" customFormat="1" ht="21.75" customHeight="1">
      <c r="A130" s="35"/>
      <c r="B130" s="36"/>
      <c r="C130" s="227" t="s">
        <v>137</v>
      </c>
      <c r="D130" s="227" t="s">
        <v>119</v>
      </c>
      <c r="E130" s="228" t="s">
        <v>138</v>
      </c>
      <c r="F130" s="229" t="s">
        <v>139</v>
      </c>
      <c r="G130" s="230" t="s">
        <v>128</v>
      </c>
      <c r="H130" s="231">
        <v>294.69</v>
      </c>
      <c r="I130" s="232"/>
      <c r="J130" s="233">
        <f>ROUND(I130*H130,2)</f>
        <v>0</v>
      </c>
      <c r="K130" s="234"/>
      <c r="L130" s="41"/>
      <c r="M130" s="235" t="s">
        <v>1</v>
      </c>
      <c r="N130" s="236" t="s">
        <v>40</v>
      </c>
      <c r="O130" s="94"/>
      <c r="P130" s="237">
        <f>O130*H130</f>
        <v>0</v>
      </c>
      <c r="Q130" s="237">
        <v>0</v>
      </c>
      <c r="R130" s="237">
        <f>Q130*H130</f>
        <v>0</v>
      </c>
      <c r="S130" s="237">
        <v>0</v>
      </c>
      <c r="T130" s="238">
        <f>S130*H130</f>
        <v>0</v>
      </c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R130" s="239" t="s">
        <v>123</v>
      </c>
      <c r="AT130" s="239" t="s">
        <v>119</v>
      </c>
      <c r="AU130" s="239" t="s">
        <v>124</v>
      </c>
      <c r="AY130" s="14" t="s">
        <v>117</v>
      </c>
      <c r="BE130" s="240">
        <f>IF(N130="základná",J130,0)</f>
        <v>0</v>
      </c>
      <c r="BF130" s="240">
        <f>IF(N130="znížená",J130,0)</f>
        <v>0</v>
      </c>
      <c r="BG130" s="240">
        <f>IF(N130="zákl. prenesená",J130,0)</f>
        <v>0</v>
      </c>
      <c r="BH130" s="240">
        <f>IF(N130="zníž. prenesená",J130,0)</f>
        <v>0</v>
      </c>
      <c r="BI130" s="240">
        <f>IF(N130="nulová",J130,0)</f>
        <v>0</v>
      </c>
      <c r="BJ130" s="14" t="s">
        <v>124</v>
      </c>
      <c r="BK130" s="240">
        <f>ROUND(I130*H130,2)</f>
        <v>0</v>
      </c>
      <c r="BL130" s="14" t="s">
        <v>123</v>
      </c>
      <c r="BM130" s="239" t="s">
        <v>140</v>
      </c>
    </row>
    <row r="131" s="2" customFormat="1" ht="21.75" customHeight="1">
      <c r="A131" s="35"/>
      <c r="B131" s="36"/>
      <c r="C131" s="227" t="s">
        <v>141</v>
      </c>
      <c r="D131" s="227" t="s">
        <v>119</v>
      </c>
      <c r="E131" s="228" t="s">
        <v>142</v>
      </c>
      <c r="F131" s="229" t="s">
        <v>143</v>
      </c>
      <c r="G131" s="230" t="s">
        <v>122</v>
      </c>
      <c r="H131" s="231">
        <v>3072.3000000000002</v>
      </c>
      <c r="I131" s="232"/>
      <c r="J131" s="233">
        <f>ROUND(I131*H131,2)</f>
        <v>0</v>
      </c>
      <c r="K131" s="234"/>
      <c r="L131" s="41"/>
      <c r="M131" s="235" t="s">
        <v>1</v>
      </c>
      <c r="N131" s="236" t="s">
        <v>40</v>
      </c>
      <c r="O131" s="94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9" t="s">
        <v>123</v>
      </c>
      <c r="AT131" s="239" t="s">
        <v>119</v>
      </c>
      <c r="AU131" s="239" t="s">
        <v>124</v>
      </c>
      <c r="AY131" s="14" t="s">
        <v>117</v>
      </c>
      <c r="BE131" s="240">
        <f>IF(N131="základná",J131,0)</f>
        <v>0</v>
      </c>
      <c r="BF131" s="240">
        <f>IF(N131="znížená",J131,0)</f>
        <v>0</v>
      </c>
      <c r="BG131" s="240">
        <f>IF(N131="zákl. prenesená",J131,0)</f>
        <v>0</v>
      </c>
      <c r="BH131" s="240">
        <f>IF(N131="zníž. prenesená",J131,0)</f>
        <v>0</v>
      </c>
      <c r="BI131" s="240">
        <f>IF(N131="nulová",J131,0)</f>
        <v>0</v>
      </c>
      <c r="BJ131" s="14" t="s">
        <v>124</v>
      </c>
      <c r="BK131" s="240">
        <f>ROUND(I131*H131,2)</f>
        <v>0</v>
      </c>
      <c r="BL131" s="14" t="s">
        <v>123</v>
      </c>
      <c r="BM131" s="239" t="s">
        <v>144</v>
      </c>
    </row>
    <row r="132" s="12" customFormat="1" ht="22.8" customHeight="1">
      <c r="A132" s="12"/>
      <c r="B132" s="212"/>
      <c r="C132" s="213"/>
      <c r="D132" s="214" t="s">
        <v>73</v>
      </c>
      <c r="E132" s="225" t="s">
        <v>137</v>
      </c>
      <c r="F132" s="225" t="s">
        <v>145</v>
      </c>
      <c r="G132" s="213"/>
      <c r="H132" s="213"/>
      <c r="I132" s="216"/>
      <c r="J132" s="226">
        <f>BK132</f>
        <v>0</v>
      </c>
      <c r="K132" s="213"/>
      <c r="L132" s="217"/>
      <c r="M132" s="218"/>
      <c r="N132" s="219"/>
      <c r="O132" s="219"/>
      <c r="P132" s="220">
        <f>SUM(P133:P137)</f>
        <v>0</v>
      </c>
      <c r="Q132" s="219"/>
      <c r="R132" s="220">
        <f>SUM(R133:R137)</f>
        <v>1712.21578</v>
      </c>
      <c r="S132" s="219"/>
      <c r="T132" s="221">
        <f>SUM(T133:T137)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2" t="s">
        <v>82</v>
      </c>
      <c r="AT132" s="223" t="s">
        <v>73</v>
      </c>
      <c r="AU132" s="223" t="s">
        <v>82</v>
      </c>
      <c r="AY132" s="222" t="s">
        <v>117</v>
      </c>
      <c r="BK132" s="224">
        <f>SUM(BK133:BK137)</f>
        <v>0</v>
      </c>
    </row>
    <row r="133" s="2" customFormat="1" ht="24.15" customHeight="1">
      <c r="A133" s="35"/>
      <c r="B133" s="36"/>
      <c r="C133" s="227" t="s">
        <v>146</v>
      </c>
      <c r="D133" s="227" t="s">
        <v>119</v>
      </c>
      <c r="E133" s="228" t="s">
        <v>147</v>
      </c>
      <c r="F133" s="229" t="s">
        <v>148</v>
      </c>
      <c r="G133" s="230" t="s">
        <v>122</v>
      </c>
      <c r="H133" s="231">
        <v>2717</v>
      </c>
      <c r="I133" s="232"/>
      <c r="J133" s="233">
        <f>ROUND(I133*H133,2)</f>
        <v>0</v>
      </c>
      <c r="K133" s="234"/>
      <c r="L133" s="41"/>
      <c r="M133" s="235" t="s">
        <v>1</v>
      </c>
      <c r="N133" s="236" t="s">
        <v>40</v>
      </c>
      <c r="O133" s="94"/>
      <c r="P133" s="237">
        <f>O133*H133</f>
        <v>0</v>
      </c>
      <c r="Q133" s="237">
        <v>0.27994000000000002</v>
      </c>
      <c r="R133" s="237">
        <f>Q133*H133</f>
        <v>760.59698000000003</v>
      </c>
      <c r="S133" s="237">
        <v>0</v>
      </c>
      <c r="T133" s="238">
        <f>S133*H133</f>
        <v>0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39" t="s">
        <v>123</v>
      </c>
      <c r="AT133" s="239" t="s">
        <v>119</v>
      </c>
      <c r="AU133" s="239" t="s">
        <v>124</v>
      </c>
      <c r="AY133" s="14" t="s">
        <v>117</v>
      </c>
      <c r="BE133" s="240">
        <f>IF(N133="základná",J133,0)</f>
        <v>0</v>
      </c>
      <c r="BF133" s="240">
        <f>IF(N133="znížená",J133,0)</f>
        <v>0</v>
      </c>
      <c r="BG133" s="240">
        <f>IF(N133="zákl. prenesená",J133,0)</f>
        <v>0</v>
      </c>
      <c r="BH133" s="240">
        <f>IF(N133="zníž. prenesená",J133,0)</f>
        <v>0</v>
      </c>
      <c r="BI133" s="240">
        <f>IF(N133="nulová",J133,0)</f>
        <v>0</v>
      </c>
      <c r="BJ133" s="14" t="s">
        <v>124</v>
      </c>
      <c r="BK133" s="240">
        <f>ROUND(I133*H133,2)</f>
        <v>0</v>
      </c>
      <c r="BL133" s="14" t="s">
        <v>123</v>
      </c>
      <c r="BM133" s="239" t="s">
        <v>149</v>
      </c>
    </row>
    <row r="134" s="2" customFormat="1" ht="24.15" customHeight="1">
      <c r="A134" s="35"/>
      <c r="B134" s="36"/>
      <c r="C134" s="227" t="s">
        <v>150</v>
      </c>
      <c r="D134" s="227" t="s">
        <v>119</v>
      </c>
      <c r="E134" s="228" t="s">
        <v>151</v>
      </c>
      <c r="F134" s="229" t="s">
        <v>152</v>
      </c>
      <c r="G134" s="230" t="s">
        <v>122</v>
      </c>
      <c r="H134" s="231">
        <v>627</v>
      </c>
      <c r="I134" s="232"/>
      <c r="J134" s="233">
        <f>ROUND(I134*H134,2)</f>
        <v>0</v>
      </c>
      <c r="K134" s="234"/>
      <c r="L134" s="41"/>
      <c r="M134" s="235" t="s">
        <v>1</v>
      </c>
      <c r="N134" s="236" t="s">
        <v>40</v>
      </c>
      <c r="O134" s="94"/>
      <c r="P134" s="237">
        <f>O134*H134</f>
        <v>0</v>
      </c>
      <c r="Q134" s="237">
        <v>0.37080000000000002</v>
      </c>
      <c r="R134" s="237">
        <f>Q134*H134</f>
        <v>232.49160000000001</v>
      </c>
      <c r="S134" s="237">
        <v>0</v>
      </c>
      <c r="T134" s="238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39" t="s">
        <v>123</v>
      </c>
      <c r="AT134" s="239" t="s">
        <v>119</v>
      </c>
      <c r="AU134" s="239" t="s">
        <v>124</v>
      </c>
      <c r="AY134" s="14" t="s">
        <v>117</v>
      </c>
      <c r="BE134" s="240">
        <f>IF(N134="základná",J134,0)</f>
        <v>0</v>
      </c>
      <c r="BF134" s="240">
        <f>IF(N134="znížená",J134,0)</f>
        <v>0</v>
      </c>
      <c r="BG134" s="240">
        <f>IF(N134="zákl. prenesená",J134,0)</f>
        <v>0</v>
      </c>
      <c r="BH134" s="240">
        <f>IF(N134="zníž. prenesená",J134,0)</f>
        <v>0</v>
      </c>
      <c r="BI134" s="240">
        <f>IF(N134="nulová",J134,0)</f>
        <v>0</v>
      </c>
      <c r="BJ134" s="14" t="s">
        <v>124</v>
      </c>
      <c r="BK134" s="240">
        <f>ROUND(I134*H134,2)</f>
        <v>0</v>
      </c>
      <c r="BL134" s="14" t="s">
        <v>123</v>
      </c>
      <c r="BM134" s="239" t="s">
        <v>153</v>
      </c>
    </row>
    <row r="135" s="2" customFormat="1" ht="33" customHeight="1">
      <c r="A135" s="35"/>
      <c r="B135" s="36"/>
      <c r="C135" s="227" t="s">
        <v>154</v>
      </c>
      <c r="D135" s="227" t="s">
        <v>119</v>
      </c>
      <c r="E135" s="228" t="s">
        <v>155</v>
      </c>
      <c r="F135" s="229" t="s">
        <v>156</v>
      </c>
      <c r="G135" s="230" t="s">
        <v>122</v>
      </c>
      <c r="H135" s="231">
        <v>4598</v>
      </c>
      <c r="I135" s="232"/>
      <c r="J135" s="233">
        <f>ROUND(I135*H135,2)</f>
        <v>0</v>
      </c>
      <c r="K135" s="234"/>
      <c r="L135" s="41"/>
      <c r="M135" s="235" t="s">
        <v>1</v>
      </c>
      <c r="N135" s="236" t="s">
        <v>40</v>
      </c>
      <c r="O135" s="94"/>
      <c r="P135" s="237">
        <f>O135*H135</f>
        <v>0</v>
      </c>
      <c r="Q135" s="237">
        <v>0.00080999999999999996</v>
      </c>
      <c r="R135" s="237">
        <f>Q135*H135</f>
        <v>3.7243799999999996</v>
      </c>
      <c r="S135" s="237">
        <v>0</v>
      </c>
      <c r="T135" s="238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39" t="s">
        <v>123</v>
      </c>
      <c r="AT135" s="239" t="s">
        <v>119</v>
      </c>
      <c r="AU135" s="239" t="s">
        <v>124</v>
      </c>
      <c r="AY135" s="14" t="s">
        <v>117</v>
      </c>
      <c r="BE135" s="240">
        <f>IF(N135="základná",J135,0)</f>
        <v>0</v>
      </c>
      <c r="BF135" s="240">
        <f>IF(N135="znížená",J135,0)</f>
        <v>0</v>
      </c>
      <c r="BG135" s="240">
        <f>IF(N135="zákl. prenesená",J135,0)</f>
        <v>0</v>
      </c>
      <c r="BH135" s="240">
        <f>IF(N135="zníž. prenesená",J135,0)</f>
        <v>0</v>
      </c>
      <c r="BI135" s="240">
        <f>IF(N135="nulová",J135,0)</f>
        <v>0</v>
      </c>
      <c r="BJ135" s="14" t="s">
        <v>124</v>
      </c>
      <c r="BK135" s="240">
        <f>ROUND(I135*H135,2)</f>
        <v>0</v>
      </c>
      <c r="BL135" s="14" t="s">
        <v>123</v>
      </c>
      <c r="BM135" s="239" t="s">
        <v>157</v>
      </c>
    </row>
    <row r="136" s="2" customFormat="1" ht="33" customHeight="1">
      <c r="A136" s="35"/>
      <c r="B136" s="36"/>
      <c r="C136" s="227" t="s">
        <v>158</v>
      </c>
      <c r="D136" s="227" t="s">
        <v>119</v>
      </c>
      <c r="E136" s="228" t="s">
        <v>159</v>
      </c>
      <c r="F136" s="229" t="s">
        <v>160</v>
      </c>
      <c r="G136" s="230" t="s">
        <v>122</v>
      </c>
      <c r="H136" s="231">
        <v>2299</v>
      </c>
      <c r="I136" s="232"/>
      <c r="J136" s="233">
        <f>ROUND(I136*H136,2)</f>
        <v>0</v>
      </c>
      <c r="K136" s="234"/>
      <c r="L136" s="41"/>
      <c r="M136" s="235" t="s">
        <v>1</v>
      </c>
      <c r="N136" s="236" t="s">
        <v>40</v>
      </c>
      <c r="O136" s="94"/>
      <c r="P136" s="237">
        <f>O136*H136</f>
        <v>0</v>
      </c>
      <c r="Q136" s="237">
        <v>0.12966</v>
      </c>
      <c r="R136" s="237">
        <f>Q136*H136</f>
        <v>298.08834000000002</v>
      </c>
      <c r="S136" s="237">
        <v>0</v>
      </c>
      <c r="T136" s="238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39" t="s">
        <v>123</v>
      </c>
      <c r="AT136" s="239" t="s">
        <v>119</v>
      </c>
      <c r="AU136" s="239" t="s">
        <v>124</v>
      </c>
      <c r="AY136" s="14" t="s">
        <v>117</v>
      </c>
      <c r="BE136" s="240">
        <f>IF(N136="základná",J136,0)</f>
        <v>0</v>
      </c>
      <c r="BF136" s="240">
        <f>IF(N136="znížená",J136,0)</f>
        <v>0</v>
      </c>
      <c r="BG136" s="240">
        <f>IF(N136="zákl. prenesená",J136,0)</f>
        <v>0</v>
      </c>
      <c r="BH136" s="240">
        <f>IF(N136="zníž. prenesená",J136,0)</f>
        <v>0</v>
      </c>
      <c r="BI136" s="240">
        <f>IF(N136="nulová",J136,0)</f>
        <v>0</v>
      </c>
      <c r="BJ136" s="14" t="s">
        <v>124</v>
      </c>
      <c r="BK136" s="240">
        <f>ROUND(I136*H136,2)</f>
        <v>0</v>
      </c>
      <c r="BL136" s="14" t="s">
        <v>123</v>
      </c>
      <c r="BM136" s="239" t="s">
        <v>161</v>
      </c>
    </row>
    <row r="137" s="2" customFormat="1" ht="37.8" customHeight="1">
      <c r="A137" s="35"/>
      <c r="B137" s="36"/>
      <c r="C137" s="227" t="s">
        <v>162</v>
      </c>
      <c r="D137" s="227" t="s">
        <v>119</v>
      </c>
      <c r="E137" s="228" t="s">
        <v>163</v>
      </c>
      <c r="F137" s="229" t="s">
        <v>164</v>
      </c>
      <c r="G137" s="230" t="s">
        <v>122</v>
      </c>
      <c r="H137" s="231">
        <v>2299</v>
      </c>
      <c r="I137" s="232"/>
      <c r="J137" s="233">
        <f>ROUND(I137*H137,2)</f>
        <v>0</v>
      </c>
      <c r="K137" s="234"/>
      <c r="L137" s="41"/>
      <c r="M137" s="235" t="s">
        <v>1</v>
      </c>
      <c r="N137" s="236" t="s">
        <v>40</v>
      </c>
      <c r="O137" s="94"/>
      <c r="P137" s="237">
        <f>O137*H137</f>
        <v>0</v>
      </c>
      <c r="Q137" s="237">
        <v>0.18151999999999999</v>
      </c>
      <c r="R137" s="237">
        <f>Q137*H137</f>
        <v>417.31447999999995</v>
      </c>
      <c r="S137" s="237">
        <v>0</v>
      </c>
      <c r="T137" s="238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39" t="s">
        <v>123</v>
      </c>
      <c r="AT137" s="239" t="s">
        <v>119</v>
      </c>
      <c r="AU137" s="239" t="s">
        <v>124</v>
      </c>
      <c r="AY137" s="14" t="s">
        <v>117</v>
      </c>
      <c r="BE137" s="240">
        <f>IF(N137="základná",J137,0)</f>
        <v>0</v>
      </c>
      <c r="BF137" s="240">
        <f>IF(N137="znížená",J137,0)</f>
        <v>0</v>
      </c>
      <c r="BG137" s="240">
        <f>IF(N137="zákl. prenesená",J137,0)</f>
        <v>0</v>
      </c>
      <c r="BH137" s="240">
        <f>IF(N137="zníž. prenesená",J137,0)</f>
        <v>0</v>
      </c>
      <c r="BI137" s="240">
        <f>IF(N137="nulová",J137,0)</f>
        <v>0</v>
      </c>
      <c r="BJ137" s="14" t="s">
        <v>124</v>
      </c>
      <c r="BK137" s="240">
        <f>ROUND(I137*H137,2)</f>
        <v>0</v>
      </c>
      <c r="BL137" s="14" t="s">
        <v>123</v>
      </c>
      <c r="BM137" s="239" t="s">
        <v>165</v>
      </c>
    </row>
    <row r="138" s="12" customFormat="1" ht="22.8" customHeight="1">
      <c r="A138" s="12"/>
      <c r="B138" s="212"/>
      <c r="C138" s="213"/>
      <c r="D138" s="214" t="s">
        <v>73</v>
      </c>
      <c r="E138" s="225" t="s">
        <v>154</v>
      </c>
      <c r="F138" s="225" t="s">
        <v>166</v>
      </c>
      <c r="G138" s="213"/>
      <c r="H138" s="213"/>
      <c r="I138" s="216"/>
      <c r="J138" s="226">
        <f>BK138</f>
        <v>0</v>
      </c>
      <c r="K138" s="213"/>
      <c r="L138" s="217"/>
      <c r="M138" s="218"/>
      <c r="N138" s="219"/>
      <c r="O138" s="219"/>
      <c r="P138" s="220">
        <f>SUM(P139:P142)</f>
        <v>0</v>
      </c>
      <c r="Q138" s="219"/>
      <c r="R138" s="220">
        <f>SUM(R139:R142)</f>
        <v>232.40692000000001</v>
      </c>
      <c r="S138" s="219"/>
      <c r="T138" s="221">
        <f>SUM(T139:T142)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2" t="s">
        <v>82</v>
      </c>
      <c r="AT138" s="223" t="s">
        <v>73</v>
      </c>
      <c r="AU138" s="223" t="s">
        <v>82</v>
      </c>
      <c r="AY138" s="222" t="s">
        <v>117</v>
      </c>
      <c r="BK138" s="224">
        <f>SUM(BK139:BK142)</f>
        <v>0</v>
      </c>
    </row>
    <row r="139" s="2" customFormat="1" ht="33" customHeight="1">
      <c r="A139" s="35"/>
      <c r="B139" s="36"/>
      <c r="C139" s="227" t="s">
        <v>167</v>
      </c>
      <c r="D139" s="227" t="s">
        <v>119</v>
      </c>
      <c r="E139" s="228" t="s">
        <v>168</v>
      </c>
      <c r="F139" s="229" t="s">
        <v>169</v>
      </c>
      <c r="G139" s="230" t="s">
        <v>170</v>
      </c>
      <c r="H139" s="231">
        <v>836</v>
      </c>
      <c r="I139" s="232"/>
      <c r="J139" s="233">
        <f>ROUND(I139*H139,2)</f>
        <v>0</v>
      </c>
      <c r="K139" s="234"/>
      <c r="L139" s="41"/>
      <c r="M139" s="235" t="s">
        <v>1</v>
      </c>
      <c r="N139" s="236" t="s">
        <v>40</v>
      </c>
      <c r="O139" s="94"/>
      <c r="P139" s="237">
        <f>O139*H139</f>
        <v>0</v>
      </c>
      <c r="Q139" s="237">
        <v>0.19697000000000001</v>
      </c>
      <c r="R139" s="237">
        <f>Q139*H139</f>
        <v>164.66692000000001</v>
      </c>
      <c r="S139" s="237">
        <v>0</v>
      </c>
      <c r="T139" s="238">
        <f>S139*H139</f>
        <v>0</v>
      </c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R139" s="239" t="s">
        <v>123</v>
      </c>
      <c r="AT139" s="239" t="s">
        <v>119</v>
      </c>
      <c r="AU139" s="239" t="s">
        <v>124</v>
      </c>
      <c r="AY139" s="14" t="s">
        <v>117</v>
      </c>
      <c r="BE139" s="240">
        <f>IF(N139="základná",J139,0)</f>
        <v>0</v>
      </c>
      <c r="BF139" s="240">
        <f>IF(N139="znížená",J139,0)</f>
        <v>0</v>
      </c>
      <c r="BG139" s="240">
        <f>IF(N139="zákl. prenesená",J139,0)</f>
        <v>0</v>
      </c>
      <c r="BH139" s="240">
        <f>IF(N139="zníž. prenesená",J139,0)</f>
        <v>0</v>
      </c>
      <c r="BI139" s="240">
        <f>IF(N139="nulová",J139,0)</f>
        <v>0</v>
      </c>
      <c r="BJ139" s="14" t="s">
        <v>124</v>
      </c>
      <c r="BK139" s="240">
        <f>ROUND(I139*H139,2)</f>
        <v>0</v>
      </c>
      <c r="BL139" s="14" t="s">
        <v>123</v>
      </c>
      <c r="BM139" s="239" t="s">
        <v>171</v>
      </c>
    </row>
    <row r="140" s="2" customFormat="1" ht="24.15" customHeight="1">
      <c r="A140" s="35"/>
      <c r="B140" s="36"/>
      <c r="C140" s="241" t="s">
        <v>172</v>
      </c>
      <c r="D140" s="241" t="s">
        <v>173</v>
      </c>
      <c r="E140" s="242" t="s">
        <v>174</v>
      </c>
      <c r="F140" s="243" t="s">
        <v>175</v>
      </c>
      <c r="G140" s="244" t="s">
        <v>176</v>
      </c>
      <c r="H140" s="245">
        <v>740</v>
      </c>
      <c r="I140" s="246"/>
      <c r="J140" s="247">
        <f>ROUND(I140*H140,2)</f>
        <v>0</v>
      </c>
      <c r="K140" s="248"/>
      <c r="L140" s="249"/>
      <c r="M140" s="250" t="s">
        <v>1</v>
      </c>
      <c r="N140" s="251" t="s">
        <v>40</v>
      </c>
      <c r="O140" s="94"/>
      <c r="P140" s="237">
        <f>O140*H140</f>
        <v>0</v>
      </c>
      <c r="Q140" s="237">
        <v>0.081000000000000003</v>
      </c>
      <c r="R140" s="237">
        <f>Q140*H140</f>
        <v>59.940000000000005</v>
      </c>
      <c r="S140" s="237">
        <v>0</v>
      </c>
      <c r="T140" s="238">
        <f>S140*H140</f>
        <v>0</v>
      </c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R140" s="239" t="s">
        <v>177</v>
      </c>
      <c r="AT140" s="239" t="s">
        <v>173</v>
      </c>
      <c r="AU140" s="239" t="s">
        <v>124</v>
      </c>
      <c r="AY140" s="14" t="s">
        <v>117</v>
      </c>
      <c r="BE140" s="240">
        <f>IF(N140="základná",J140,0)</f>
        <v>0</v>
      </c>
      <c r="BF140" s="240">
        <f>IF(N140="znížená",J140,0)</f>
        <v>0</v>
      </c>
      <c r="BG140" s="240">
        <f>IF(N140="zákl. prenesená",J140,0)</f>
        <v>0</v>
      </c>
      <c r="BH140" s="240">
        <f>IF(N140="zníž. prenesená",J140,0)</f>
        <v>0</v>
      </c>
      <c r="BI140" s="240">
        <f>IF(N140="nulová",J140,0)</f>
        <v>0</v>
      </c>
      <c r="BJ140" s="14" t="s">
        <v>124</v>
      </c>
      <c r="BK140" s="240">
        <f>ROUND(I140*H140,2)</f>
        <v>0</v>
      </c>
      <c r="BL140" s="14" t="s">
        <v>177</v>
      </c>
      <c r="BM140" s="239" t="s">
        <v>178</v>
      </c>
    </row>
    <row r="141" s="2" customFormat="1" ht="24.15" customHeight="1">
      <c r="A141" s="35"/>
      <c r="B141" s="36"/>
      <c r="C141" s="241" t="s">
        <v>179</v>
      </c>
      <c r="D141" s="241" t="s">
        <v>173</v>
      </c>
      <c r="E141" s="242" t="s">
        <v>180</v>
      </c>
      <c r="F141" s="243" t="s">
        <v>181</v>
      </c>
      <c r="G141" s="244" t="s">
        <v>176</v>
      </c>
      <c r="H141" s="245">
        <v>120</v>
      </c>
      <c r="I141" s="246"/>
      <c r="J141" s="247">
        <f>ROUND(I141*H141,2)</f>
        <v>0</v>
      </c>
      <c r="K141" s="248"/>
      <c r="L141" s="249"/>
      <c r="M141" s="250" t="s">
        <v>1</v>
      </c>
      <c r="N141" s="251" t="s">
        <v>40</v>
      </c>
      <c r="O141" s="94"/>
      <c r="P141" s="237">
        <f>O141*H141</f>
        <v>0</v>
      </c>
      <c r="Q141" s="237">
        <v>0.065000000000000002</v>
      </c>
      <c r="R141" s="237">
        <f>Q141*H141</f>
        <v>7.8000000000000007</v>
      </c>
      <c r="S141" s="237">
        <v>0</v>
      </c>
      <c r="T141" s="238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39" t="s">
        <v>177</v>
      </c>
      <c r="AT141" s="239" t="s">
        <v>173</v>
      </c>
      <c r="AU141" s="239" t="s">
        <v>124</v>
      </c>
      <c r="AY141" s="14" t="s">
        <v>117</v>
      </c>
      <c r="BE141" s="240">
        <f>IF(N141="základná",J141,0)</f>
        <v>0</v>
      </c>
      <c r="BF141" s="240">
        <f>IF(N141="znížená",J141,0)</f>
        <v>0</v>
      </c>
      <c r="BG141" s="240">
        <f>IF(N141="zákl. prenesená",J141,0)</f>
        <v>0</v>
      </c>
      <c r="BH141" s="240">
        <f>IF(N141="zníž. prenesená",J141,0)</f>
        <v>0</v>
      </c>
      <c r="BI141" s="240">
        <f>IF(N141="nulová",J141,0)</f>
        <v>0</v>
      </c>
      <c r="BJ141" s="14" t="s">
        <v>124</v>
      </c>
      <c r="BK141" s="240">
        <f>ROUND(I141*H141,2)</f>
        <v>0</v>
      </c>
      <c r="BL141" s="14" t="s">
        <v>177</v>
      </c>
      <c r="BM141" s="239" t="s">
        <v>182</v>
      </c>
    </row>
    <row r="142" s="2" customFormat="1" ht="24.15" customHeight="1">
      <c r="A142" s="35"/>
      <c r="B142" s="36"/>
      <c r="C142" s="227" t="s">
        <v>183</v>
      </c>
      <c r="D142" s="227" t="s">
        <v>119</v>
      </c>
      <c r="E142" s="228" t="s">
        <v>184</v>
      </c>
      <c r="F142" s="229" t="s">
        <v>185</v>
      </c>
      <c r="G142" s="230" t="s">
        <v>186</v>
      </c>
      <c r="H142" s="231">
        <v>585.20000000000005</v>
      </c>
      <c r="I142" s="232"/>
      <c r="J142" s="233">
        <f>ROUND(I142*H142,2)</f>
        <v>0</v>
      </c>
      <c r="K142" s="234"/>
      <c r="L142" s="41"/>
      <c r="M142" s="235" t="s">
        <v>1</v>
      </c>
      <c r="N142" s="236" t="s">
        <v>40</v>
      </c>
      <c r="O142" s="94"/>
      <c r="P142" s="237">
        <f>O142*H142</f>
        <v>0</v>
      </c>
      <c r="Q142" s="237">
        <v>0</v>
      </c>
      <c r="R142" s="237">
        <f>Q142*H142</f>
        <v>0</v>
      </c>
      <c r="S142" s="237">
        <v>0</v>
      </c>
      <c r="T142" s="238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39" t="s">
        <v>123</v>
      </c>
      <c r="AT142" s="239" t="s">
        <v>119</v>
      </c>
      <c r="AU142" s="239" t="s">
        <v>124</v>
      </c>
      <c r="AY142" s="14" t="s">
        <v>117</v>
      </c>
      <c r="BE142" s="240">
        <f>IF(N142="základná",J142,0)</f>
        <v>0</v>
      </c>
      <c r="BF142" s="240">
        <f>IF(N142="znížená",J142,0)</f>
        <v>0</v>
      </c>
      <c r="BG142" s="240">
        <f>IF(N142="zákl. prenesená",J142,0)</f>
        <v>0</v>
      </c>
      <c r="BH142" s="240">
        <f>IF(N142="zníž. prenesená",J142,0)</f>
        <v>0</v>
      </c>
      <c r="BI142" s="240">
        <f>IF(N142="nulová",J142,0)</f>
        <v>0</v>
      </c>
      <c r="BJ142" s="14" t="s">
        <v>124</v>
      </c>
      <c r="BK142" s="240">
        <f>ROUND(I142*H142,2)</f>
        <v>0</v>
      </c>
      <c r="BL142" s="14" t="s">
        <v>123</v>
      </c>
      <c r="BM142" s="239" t="s">
        <v>187</v>
      </c>
    </row>
    <row r="143" s="12" customFormat="1" ht="22.8" customHeight="1">
      <c r="A143" s="12"/>
      <c r="B143" s="212"/>
      <c r="C143" s="213"/>
      <c r="D143" s="214" t="s">
        <v>73</v>
      </c>
      <c r="E143" s="225" t="s">
        <v>188</v>
      </c>
      <c r="F143" s="225" t="s">
        <v>189</v>
      </c>
      <c r="G143" s="213"/>
      <c r="H143" s="213"/>
      <c r="I143" s="216"/>
      <c r="J143" s="226">
        <f>BK143</f>
        <v>0</v>
      </c>
      <c r="K143" s="213"/>
      <c r="L143" s="217"/>
      <c r="M143" s="218"/>
      <c r="N143" s="219"/>
      <c r="O143" s="219"/>
      <c r="P143" s="220">
        <f>P144</f>
        <v>0</v>
      </c>
      <c r="Q143" s="219"/>
      <c r="R143" s="220">
        <f>R144</f>
        <v>0</v>
      </c>
      <c r="S143" s="219"/>
      <c r="T143" s="221">
        <f>T144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2" t="s">
        <v>82</v>
      </c>
      <c r="AT143" s="223" t="s">
        <v>73</v>
      </c>
      <c r="AU143" s="223" t="s">
        <v>82</v>
      </c>
      <c r="AY143" s="222" t="s">
        <v>117</v>
      </c>
      <c r="BK143" s="224">
        <f>BK144</f>
        <v>0</v>
      </c>
    </row>
    <row r="144" s="2" customFormat="1" ht="33" customHeight="1">
      <c r="A144" s="35"/>
      <c r="B144" s="36"/>
      <c r="C144" s="227" t="s">
        <v>190</v>
      </c>
      <c r="D144" s="227" t="s">
        <v>119</v>
      </c>
      <c r="E144" s="228" t="s">
        <v>191</v>
      </c>
      <c r="F144" s="229" t="s">
        <v>192</v>
      </c>
      <c r="G144" s="230" t="s">
        <v>186</v>
      </c>
      <c r="H144" s="231">
        <v>1876.883</v>
      </c>
      <c r="I144" s="232"/>
      <c r="J144" s="233">
        <f>ROUND(I144*H144,2)</f>
        <v>0</v>
      </c>
      <c r="K144" s="234"/>
      <c r="L144" s="41"/>
      <c r="M144" s="235" t="s">
        <v>1</v>
      </c>
      <c r="N144" s="236" t="s">
        <v>40</v>
      </c>
      <c r="O144" s="94"/>
      <c r="P144" s="237">
        <f>O144*H144</f>
        <v>0</v>
      </c>
      <c r="Q144" s="237">
        <v>0</v>
      </c>
      <c r="R144" s="237">
        <f>Q144*H144</f>
        <v>0</v>
      </c>
      <c r="S144" s="237">
        <v>0</v>
      </c>
      <c r="T144" s="238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39" t="s">
        <v>123</v>
      </c>
      <c r="AT144" s="239" t="s">
        <v>119</v>
      </c>
      <c r="AU144" s="239" t="s">
        <v>124</v>
      </c>
      <c r="AY144" s="14" t="s">
        <v>117</v>
      </c>
      <c r="BE144" s="240">
        <f>IF(N144="základná",J144,0)</f>
        <v>0</v>
      </c>
      <c r="BF144" s="240">
        <f>IF(N144="znížená",J144,0)</f>
        <v>0</v>
      </c>
      <c r="BG144" s="240">
        <f>IF(N144="zákl. prenesená",J144,0)</f>
        <v>0</v>
      </c>
      <c r="BH144" s="240">
        <f>IF(N144="zníž. prenesená",J144,0)</f>
        <v>0</v>
      </c>
      <c r="BI144" s="240">
        <f>IF(N144="nulová",J144,0)</f>
        <v>0</v>
      </c>
      <c r="BJ144" s="14" t="s">
        <v>124</v>
      </c>
      <c r="BK144" s="240">
        <f>ROUND(I144*H144,2)</f>
        <v>0</v>
      </c>
      <c r="BL144" s="14" t="s">
        <v>123</v>
      </c>
      <c r="BM144" s="239" t="s">
        <v>193</v>
      </c>
    </row>
    <row r="145" s="12" customFormat="1" ht="25.92" customHeight="1">
      <c r="A145" s="12"/>
      <c r="B145" s="212"/>
      <c r="C145" s="213"/>
      <c r="D145" s="214" t="s">
        <v>73</v>
      </c>
      <c r="E145" s="215" t="s">
        <v>194</v>
      </c>
      <c r="F145" s="215" t="s">
        <v>195</v>
      </c>
      <c r="G145" s="213"/>
      <c r="H145" s="213"/>
      <c r="I145" s="216"/>
      <c r="J145" s="199">
        <f>BK145</f>
        <v>0</v>
      </c>
      <c r="K145" s="213"/>
      <c r="L145" s="217"/>
      <c r="M145" s="218"/>
      <c r="N145" s="219"/>
      <c r="O145" s="219"/>
      <c r="P145" s="220">
        <f>SUM(P146:P148)</f>
        <v>0</v>
      </c>
      <c r="Q145" s="219"/>
      <c r="R145" s="220">
        <f>SUM(R146:R148)</f>
        <v>0</v>
      </c>
      <c r="S145" s="219"/>
      <c r="T145" s="221">
        <f>SUM(T146:T148)</f>
        <v>0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222" t="s">
        <v>137</v>
      </c>
      <c r="AT145" s="223" t="s">
        <v>73</v>
      </c>
      <c r="AU145" s="223" t="s">
        <v>74</v>
      </c>
      <c r="AY145" s="222" t="s">
        <v>117</v>
      </c>
      <c r="BK145" s="224">
        <f>SUM(BK146:BK148)</f>
        <v>0</v>
      </c>
    </row>
    <row r="146" s="2" customFormat="1" ht="33" customHeight="1">
      <c r="A146" s="35"/>
      <c r="B146" s="36"/>
      <c r="C146" s="227" t="s">
        <v>196</v>
      </c>
      <c r="D146" s="227" t="s">
        <v>119</v>
      </c>
      <c r="E146" s="228" t="s">
        <v>197</v>
      </c>
      <c r="F146" s="229" t="s">
        <v>198</v>
      </c>
      <c r="G146" s="230" t="s">
        <v>199</v>
      </c>
      <c r="H146" s="231">
        <v>200</v>
      </c>
      <c r="I146" s="232"/>
      <c r="J146" s="233">
        <f>ROUND(I146*H146,2)</f>
        <v>0</v>
      </c>
      <c r="K146" s="234"/>
      <c r="L146" s="41"/>
      <c r="M146" s="235" t="s">
        <v>1</v>
      </c>
      <c r="N146" s="236" t="s">
        <v>40</v>
      </c>
      <c r="O146" s="94"/>
      <c r="P146" s="237">
        <f>O146*H146</f>
        <v>0</v>
      </c>
      <c r="Q146" s="237">
        <v>0</v>
      </c>
      <c r="R146" s="237">
        <f>Q146*H146</f>
        <v>0</v>
      </c>
      <c r="S146" s="237">
        <v>0</v>
      </c>
      <c r="T146" s="238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39" t="s">
        <v>200</v>
      </c>
      <c r="AT146" s="239" t="s">
        <v>119</v>
      </c>
      <c r="AU146" s="239" t="s">
        <v>82</v>
      </c>
      <c r="AY146" s="14" t="s">
        <v>117</v>
      </c>
      <c r="BE146" s="240">
        <f>IF(N146="základná",J146,0)</f>
        <v>0</v>
      </c>
      <c r="BF146" s="240">
        <f>IF(N146="znížená",J146,0)</f>
        <v>0</v>
      </c>
      <c r="BG146" s="240">
        <f>IF(N146="zákl. prenesená",J146,0)</f>
        <v>0</v>
      </c>
      <c r="BH146" s="240">
        <f>IF(N146="zníž. prenesená",J146,0)</f>
        <v>0</v>
      </c>
      <c r="BI146" s="240">
        <f>IF(N146="nulová",J146,0)</f>
        <v>0</v>
      </c>
      <c r="BJ146" s="14" t="s">
        <v>124</v>
      </c>
      <c r="BK146" s="240">
        <f>ROUND(I146*H146,2)</f>
        <v>0</v>
      </c>
      <c r="BL146" s="14" t="s">
        <v>200</v>
      </c>
      <c r="BM146" s="239" t="s">
        <v>201</v>
      </c>
    </row>
    <row r="147" s="2" customFormat="1" ht="24.15" customHeight="1">
      <c r="A147" s="35"/>
      <c r="B147" s="36"/>
      <c r="C147" s="227" t="s">
        <v>202</v>
      </c>
      <c r="D147" s="227" t="s">
        <v>119</v>
      </c>
      <c r="E147" s="228" t="s">
        <v>203</v>
      </c>
      <c r="F147" s="229" t="s">
        <v>204</v>
      </c>
      <c r="G147" s="230" t="s">
        <v>199</v>
      </c>
      <c r="H147" s="231">
        <v>230</v>
      </c>
      <c r="I147" s="232"/>
      <c r="J147" s="233">
        <f>ROUND(I147*H147,2)</f>
        <v>0</v>
      </c>
      <c r="K147" s="234"/>
      <c r="L147" s="41"/>
      <c r="M147" s="235" t="s">
        <v>1</v>
      </c>
      <c r="N147" s="236" t="s">
        <v>40</v>
      </c>
      <c r="O147" s="94"/>
      <c r="P147" s="237">
        <f>O147*H147</f>
        <v>0</v>
      </c>
      <c r="Q147" s="237">
        <v>0</v>
      </c>
      <c r="R147" s="237">
        <f>Q147*H147</f>
        <v>0</v>
      </c>
      <c r="S147" s="237">
        <v>0</v>
      </c>
      <c r="T147" s="238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39" t="s">
        <v>200</v>
      </c>
      <c r="AT147" s="239" t="s">
        <v>119</v>
      </c>
      <c r="AU147" s="239" t="s">
        <v>82</v>
      </c>
      <c r="AY147" s="14" t="s">
        <v>117</v>
      </c>
      <c r="BE147" s="240">
        <f>IF(N147="základná",J147,0)</f>
        <v>0</v>
      </c>
      <c r="BF147" s="240">
        <f>IF(N147="znížená",J147,0)</f>
        <v>0</v>
      </c>
      <c r="BG147" s="240">
        <f>IF(N147="zákl. prenesená",J147,0)</f>
        <v>0</v>
      </c>
      <c r="BH147" s="240">
        <f>IF(N147="zníž. prenesená",J147,0)</f>
        <v>0</v>
      </c>
      <c r="BI147" s="240">
        <f>IF(N147="nulová",J147,0)</f>
        <v>0</v>
      </c>
      <c r="BJ147" s="14" t="s">
        <v>124</v>
      </c>
      <c r="BK147" s="240">
        <f>ROUND(I147*H147,2)</f>
        <v>0</v>
      </c>
      <c r="BL147" s="14" t="s">
        <v>200</v>
      </c>
      <c r="BM147" s="239" t="s">
        <v>205</v>
      </c>
    </row>
    <row r="148" s="2" customFormat="1" ht="24.15" customHeight="1">
      <c r="A148" s="35"/>
      <c r="B148" s="36"/>
      <c r="C148" s="227" t="s">
        <v>206</v>
      </c>
      <c r="D148" s="227" t="s">
        <v>119</v>
      </c>
      <c r="E148" s="228" t="s">
        <v>207</v>
      </c>
      <c r="F148" s="229" t="s">
        <v>208</v>
      </c>
      <c r="G148" s="230" t="s">
        <v>199</v>
      </c>
      <c r="H148" s="231">
        <v>180</v>
      </c>
      <c r="I148" s="232"/>
      <c r="J148" s="233">
        <f>ROUND(I148*H148,2)</f>
        <v>0</v>
      </c>
      <c r="K148" s="234"/>
      <c r="L148" s="41"/>
      <c r="M148" s="235" t="s">
        <v>1</v>
      </c>
      <c r="N148" s="236" t="s">
        <v>40</v>
      </c>
      <c r="O148" s="94"/>
      <c r="P148" s="237">
        <f>O148*H148</f>
        <v>0</v>
      </c>
      <c r="Q148" s="237">
        <v>0</v>
      </c>
      <c r="R148" s="237">
        <f>Q148*H148</f>
        <v>0</v>
      </c>
      <c r="S148" s="237">
        <v>0</v>
      </c>
      <c r="T148" s="238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39" t="s">
        <v>200</v>
      </c>
      <c r="AT148" s="239" t="s">
        <v>119</v>
      </c>
      <c r="AU148" s="239" t="s">
        <v>82</v>
      </c>
      <c r="AY148" s="14" t="s">
        <v>117</v>
      </c>
      <c r="BE148" s="240">
        <f>IF(N148="základná",J148,0)</f>
        <v>0</v>
      </c>
      <c r="BF148" s="240">
        <f>IF(N148="znížená",J148,0)</f>
        <v>0</v>
      </c>
      <c r="BG148" s="240">
        <f>IF(N148="zákl. prenesená",J148,0)</f>
        <v>0</v>
      </c>
      <c r="BH148" s="240">
        <f>IF(N148="zníž. prenesená",J148,0)</f>
        <v>0</v>
      </c>
      <c r="BI148" s="240">
        <f>IF(N148="nulová",J148,0)</f>
        <v>0</v>
      </c>
      <c r="BJ148" s="14" t="s">
        <v>124</v>
      </c>
      <c r="BK148" s="240">
        <f>ROUND(I148*H148,2)</f>
        <v>0</v>
      </c>
      <c r="BL148" s="14" t="s">
        <v>200</v>
      </c>
      <c r="BM148" s="239" t="s">
        <v>209</v>
      </c>
    </row>
    <row r="149" s="2" customFormat="1" ht="49.92" customHeight="1">
      <c r="A149" s="35"/>
      <c r="B149" s="36"/>
      <c r="C149" s="37"/>
      <c r="D149" s="37"/>
      <c r="E149" s="215" t="s">
        <v>210</v>
      </c>
      <c r="F149" s="215" t="s">
        <v>211</v>
      </c>
      <c r="G149" s="37"/>
      <c r="H149" s="37"/>
      <c r="I149" s="37"/>
      <c r="J149" s="199">
        <f>BK149</f>
        <v>0</v>
      </c>
      <c r="K149" s="37"/>
      <c r="L149" s="41"/>
      <c r="M149" s="252"/>
      <c r="N149" s="253"/>
      <c r="O149" s="94"/>
      <c r="P149" s="94"/>
      <c r="Q149" s="94"/>
      <c r="R149" s="94"/>
      <c r="S149" s="94"/>
      <c r="T149" s="9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T149" s="14" t="s">
        <v>73</v>
      </c>
      <c r="AU149" s="14" t="s">
        <v>74</v>
      </c>
      <c r="AY149" s="14" t="s">
        <v>212</v>
      </c>
      <c r="BK149" s="240">
        <f>SUM(BK150:BK154)</f>
        <v>0</v>
      </c>
    </row>
    <row r="150" s="2" customFormat="1" ht="16.32" customHeight="1">
      <c r="A150" s="35"/>
      <c r="B150" s="36"/>
      <c r="C150" s="254" t="s">
        <v>1</v>
      </c>
      <c r="D150" s="254" t="s">
        <v>119</v>
      </c>
      <c r="E150" s="255" t="s">
        <v>1</v>
      </c>
      <c r="F150" s="256" t="s">
        <v>1</v>
      </c>
      <c r="G150" s="257" t="s">
        <v>1</v>
      </c>
      <c r="H150" s="258"/>
      <c r="I150" s="259"/>
      <c r="J150" s="260">
        <f>BK150</f>
        <v>0</v>
      </c>
      <c r="K150" s="234"/>
      <c r="L150" s="41"/>
      <c r="M150" s="261" t="s">
        <v>1</v>
      </c>
      <c r="N150" s="262" t="s">
        <v>40</v>
      </c>
      <c r="O150" s="94"/>
      <c r="P150" s="94"/>
      <c r="Q150" s="94"/>
      <c r="R150" s="94"/>
      <c r="S150" s="94"/>
      <c r="T150" s="9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T150" s="14" t="s">
        <v>212</v>
      </c>
      <c r="AU150" s="14" t="s">
        <v>82</v>
      </c>
      <c r="AY150" s="14" t="s">
        <v>212</v>
      </c>
      <c r="BE150" s="240">
        <f>IF(N150="základná",J150,0)</f>
        <v>0</v>
      </c>
      <c r="BF150" s="240">
        <f>IF(N150="znížená",J150,0)</f>
        <v>0</v>
      </c>
      <c r="BG150" s="240">
        <f>IF(N150="zákl. prenesená",J150,0)</f>
        <v>0</v>
      </c>
      <c r="BH150" s="240">
        <f>IF(N150="zníž. prenesená",J150,0)</f>
        <v>0</v>
      </c>
      <c r="BI150" s="240">
        <f>IF(N150="nulová",J150,0)</f>
        <v>0</v>
      </c>
      <c r="BJ150" s="14" t="s">
        <v>124</v>
      </c>
      <c r="BK150" s="240">
        <f>I150*H150</f>
        <v>0</v>
      </c>
    </row>
    <row r="151" s="2" customFormat="1" ht="16.32" customHeight="1">
      <c r="A151" s="35"/>
      <c r="B151" s="36"/>
      <c r="C151" s="254" t="s">
        <v>1</v>
      </c>
      <c r="D151" s="254" t="s">
        <v>119</v>
      </c>
      <c r="E151" s="255" t="s">
        <v>1</v>
      </c>
      <c r="F151" s="256" t="s">
        <v>1</v>
      </c>
      <c r="G151" s="257" t="s">
        <v>1</v>
      </c>
      <c r="H151" s="258"/>
      <c r="I151" s="259"/>
      <c r="J151" s="260">
        <f>BK151</f>
        <v>0</v>
      </c>
      <c r="K151" s="234"/>
      <c r="L151" s="41"/>
      <c r="M151" s="261" t="s">
        <v>1</v>
      </c>
      <c r="N151" s="262" t="s">
        <v>40</v>
      </c>
      <c r="O151" s="94"/>
      <c r="P151" s="94"/>
      <c r="Q151" s="94"/>
      <c r="R151" s="94"/>
      <c r="S151" s="94"/>
      <c r="T151" s="9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T151" s="14" t="s">
        <v>212</v>
      </c>
      <c r="AU151" s="14" t="s">
        <v>82</v>
      </c>
      <c r="AY151" s="14" t="s">
        <v>212</v>
      </c>
      <c r="BE151" s="240">
        <f>IF(N151="základná",J151,0)</f>
        <v>0</v>
      </c>
      <c r="BF151" s="240">
        <f>IF(N151="znížená",J151,0)</f>
        <v>0</v>
      </c>
      <c r="BG151" s="240">
        <f>IF(N151="zákl. prenesená",J151,0)</f>
        <v>0</v>
      </c>
      <c r="BH151" s="240">
        <f>IF(N151="zníž. prenesená",J151,0)</f>
        <v>0</v>
      </c>
      <c r="BI151" s="240">
        <f>IF(N151="nulová",J151,0)</f>
        <v>0</v>
      </c>
      <c r="BJ151" s="14" t="s">
        <v>124</v>
      </c>
      <c r="BK151" s="240">
        <f>I151*H151</f>
        <v>0</v>
      </c>
    </row>
    <row r="152" s="2" customFormat="1" ht="16.32" customHeight="1">
      <c r="A152" s="35"/>
      <c r="B152" s="36"/>
      <c r="C152" s="254" t="s">
        <v>1</v>
      </c>
      <c r="D152" s="254" t="s">
        <v>119</v>
      </c>
      <c r="E152" s="255" t="s">
        <v>1</v>
      </c>
      <c r="F152" s="256" t="s">
        <v>1</v>
      </c>
      <c r="G152" s="257" t="s">
        <v>1</v>
      </c>
      <c r="H152" s="258"/>
      <c r="I152" s="259"/>
      <c r="J152" s="260">
        <f>BK152</f>
        <v>0</v>
      </c>
      <c r="K152" s="234"/>
      <c r="L152" s="41"/>
      <c r="M152" s="261" t="s">
        <v>1</v>
      </c>
      <c r="N152" s="262" t="s">
        <v>40</v>
      </c>
      <c r="O152" s="94"/>
      <c r="P152" s="94"/>
      <c r="Q152" s="94"/>
      <c r="R152" s="94"/>
      <c r="S152" s="94"/>
      <c r="T152" s="9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T152" s="14" t="s">
        <v>212</v>
      </c>
      <c r="AU152" s="14" t="s">
        <v>82</v>
      </c>
      <c r="AY152" s="14" t="s">
        <v>212</v>
      </c>
      <c r="BE152" s="240">
        <f>IF(N152="základná",J152,0)</f>
        <v>0</v>
      </c>
      <c r="BF152" s="240">
        <f>IF(N152="znížená",J152,0)</f>
        <v>0</v>
      </c>
      <c r="BG152" s="240">
        <f>IF(N152="zákl. prenesená",J152,0)</f>
        <v>0</v>
      </c>
      <c r="BH152" s="240">
        <f>IF(N152="zníž. prenesená",J152,0)</f>
        <v>0</v>
      </c>
      <c r="BI152" s="240">
        <f>IF(N152="nulová",J152,0)</f>
        <v>0</v>
      </c>
      <c r="BJ152" s="14" t="s">
        <v>124</v>
      </c>
      <c r="BK152" s="240">
        <f>I152*H152</f>
        <v>0</v>
      </c>
    </row>
    <row r="153" s="2" customFormat="1" ht="16.32" customHeight="1">
      <c r="A153" s="35"/>
      <c r="B153" s="36"/>
      <c r="C153" s="254" t="s">
        <v>1</v>
      </c>
      <c r="D153" s="254" t="s">
        <v>119</v>
      </c>
      <c r="E153" s="255" t="s">
        <v>1</v>
      </c>
      <c r="F153" s="256" t="s">
        <v>1</v>
      </c>
      <c r="G153" s="257" t="s">
        <v>1</v>
      </c>
      <c r="H153" s="258"/>
      <c r="I153" s="259"/>
      <c r="J153" s="260">
        <f>BK153</f>
        <v>0</v>
      </c>
      <c r="K153" s="234"/>
      <c r="L153" s="41"/>
      <c r="M153" s="261" t="s">
        <v>1</v>
      </c>
      <c r="N153" s="262" t="s">
        <v>40</v>
      </c>
      <c r="O153" s="94"/>
      <c r="P153" s="94"/>
      <c r="Q153" s="94"/>
      <c r="R153" s="94"/>
      <c r="S153" s="94"/>
      <c r="T153" s="9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T153" s="14" t="s">
        <v>212</v>
      </c>
      <c r="AU153" s="14" t="s">
        <v>82</v>
      </c>
      <c r="AY153" s="14" t="s">
        <v>212</v>
      </c>
      <c r="BE153" s="240">
        <f>IF(N153="základná",J153,0)</f>
        <v>0</v>
      </c>
      <c r="BF153" s="240">
        <f>IF(N153="znížená",J153,0)</f>
        <v>0</v>
      </c>
      <c r="BG153" s="240">
        <f>IF(N153="zákl. prenesená",J153,0)</f>
        <v>0</v>
      </c>
      <c r="BH153" s="240">
        <f>IF(N153="zníž. prenesená",J153,0)</f>
        <v>0</v>
      </c>
      <c r="BI153" s="240">
        <f>IF(N153="nulová",J153,0)</f>
        <v>0</v>
      </c>
      <c r="BJ153" s="14" t="s">
        <v>124</v>
      </c>
      <c r="BK153" s="240">
        <f>I153*H153</f>
        <v>0</v>
      </c>
    </row>
    <row r="154" s="2" customFormat="1" ht="16.32" customHeight="1">
      <c r="A154" s="35"/>
      <c r="B154" s="36"/>
      <c r="C154" s="254" t="s">
        <v>1</v>
      </c>
      <c r="D154" s="254" t="s">
        <v>119</v>
      </c>
      <c r="E154" s="255" t="s">
        <v>1</v>
      </c>
      <c r="F154" s="256" t="s">
        <v>1</v>
      </c>
      <c r="G154" s="257" t="s">
        <v>1</v>
      </c>
      <c r="H154" s="258"/>
      <c r="I154" s="259"/>
      <c r="J154" s="260">
        <f>BK154</f>
        <v>0</v>
      </c>
      <c r="K154" s="234"/>
      <c r="L154" s="41"/>
      <c r="M154" s="261" t="s">
        <v>1</v>
      </c>
      <c r="N154" s="262" t="s">
        <v>40</v>
      </c>
      <c r="O154" s="263"/>
      <c r="P154" s="263"/>
      <c r="Q154" s="263"/>
      <c r="R154" s="263"/>
      <c r="S154" s="263"/>
      <c r="T154" s="264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T154" s="14" t="s">
        <v>212</v>
      </c>
      <c r="AU154" s="14" t="s">
        <v>82</v>
      </c>
      <c r="AY154" s="14" t="s">
        <v>212</v>
      </c>
      <c r="BE154" s="240">
        <f>IF(N154="základná",J154,0)</f>
        <v>0</v>
      </c>
      <c r="BF154" s="240">
        <f>IF(N154="znížená",J154,0)</f>
        <v>0</v>
      </c>
      <c r="BG154" s="240">
        <f>IF(N154="zákl. prenesená",J154,0)</f>
        <v>0</v>
      </c>
      <c r="BH154" s="240">
        <f>IF(N154="zníž. prenesená",J154,0)</f>
        <v>0</v>
      </c>
      <c r="BI154" s="240">
        <f>IF(N154="nulová",J154,0)</f>
        <v>0</v>
      </c>
      <c r="BJ154" s="14" t="s">
        <v>124</v>
      </c>
      <c r="BK154" s="240">
        <f>I154*H154</f>
        <v>0</v>
      </c>
    </row>
    <row r="155" s="2" customFormat="1" ht="6.96" customHeight="1">
      <c r="A155" s="35"/>
      <c r="B155" s="69"/>
      <c r="C155" s="70"/>
      <c r="D155" s="70"/>
      <c r="E155" s="70"/>
      <c r="F155" s="70"/>
      <c r="G155" s="70"/>
      <c r="H155" s="70"/>
      <c r="I155" s="70"/>
      <c r="J155" s="70"/>
      <c r="K155" s="70"/>
      <c r="L155" s="41"/>
      <c r="M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</row>
  </sheetData>
  <sheetProtection sheet="1" autoFilter="0" formatColumns="0" formatRows="0" objects="1" scenarios="1" spinCount="100000" saltValue="T10dxpcmDL5MUl7IcWGe00J3qGE0trmweiDbNB3ek5SDErJcTjoOSvooz3D8bhZ5Z4XwafyLx3ncIgLKDvnXdQ==" hashValue="0V0VOrIT3sCXWtAHSiNWNMMJRRn/D/d8LBhGCQHdXuhGGN6u6+7zLeU5y/guuJrN07dQtbovLU3EB2bX1O+U6g==" algorithmName="SHA-512" password="C758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dataValidations count="2">
    <dataValidation type="list" allowBlank="1" showInputMessage="1" showErrorMessage="1" error="Povolené sú hodnoty K, M." sqref="D150:D155">
      <formula1>"K, M"</formula1>
    </dataValidation>
    <dataValidation type="list" allowBlank="1" showInputMessage="1" showErrorMessage="1" error="Povolené sú hodnoty základná, znížená, nulová." sqref="N150:N15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39"/>
      <c r="C3" s="140"/>
      <c r="D3" s="140"/>
      <c r="E3" s="140"/>
      <c r="F3" s="140"/>
      <c r="G3" s="140"/>
      <c r="H3" s="140"/>
      <c r="I3" s="140"/>
      <c r="J3" s="140"/>
      <c r="K3" s="140"/>
      <c r="L3" s="17"/>
      <c r="AT3" s="14" t="s">
        <v>74</v>
      </c>
    </row>
    <row r="4" s="1" customFormat="1" ht="24.96" customHeight="1">
      <c r="B4" s="17"/>
      <c r="D4" s="141" t="s">
        <v>87</v>
      </c>
      <c r="L4" s="17"/>
      <c r="M4" s="142" t="s">
        <v>9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43" t="s">
        <v>15</v>
      </c>
      <c r="L6" s="17"/>
    </row>
    <row r="7" s="1" customFormat="1" ht="16.5" customHeight="1">
      <c r="B7" s="17"/>
      <c r="E7" s="144" t="str">
        <f>'Rekapitulácia stavby'!K6</f>
        <v xml:space="preserve">Miestne komunikácie v obci  Kláštor pod Znievom</v>
      </c>
      <c r="F7" s="143"/>
      <c r="G7" s="143"/>
      <c r="H7" s="143"/>
      <c r="L7" s="17"/>
    </row>
    <row r="8" s="2" customFormat="1" ht="12" customHeight="1">
      <c r="A8" s="35"/>
      <c r="B8" s="41"/>
      <c r="C8" s="35"/>
      <c r="D8" s="143" t="s">
        <v>88</v>
      </c>
      <c r="E8" s="35"/>
      <c r="F8" s="35"/>
      <c r="G8" s="35"/>
      <c r="H8" s="35"/>
      <c r="I8" s="35"/>
      <c r="J8" s="35"/>
      <c r="K8" s="35"/>
      <c r="L8" s="66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45" t="s">
        <v>213</v>
      </c>
      <c r="F9" s="35"/>
      <c r="G9" s="35"/>
      <c r="H9" s="35"/>
      <c r="I9" s="35"/>
      <c r="J9" s="35"/>
      <c r="K9" s="35"/>
      <c r="L9" s="66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6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43" t="s">
        <v>17</v>
      </c>
      <c r="E11" s="35"/>
      <c r="F11" s="146" t="s">
        <v>1</v>
      </c>
      <c r="G11" s="35"/>
      <c r="H11" s="35"/>
      <c r="I11" s="143" t="s">
        <v>18</v>
      </c>
      <c r="J11" s="146" t="s">
        <v>1</v>
      </c>
      <c r="K11" s="35"/>
      <c r="L11" s="66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43" t="s">
        <v>19</v>
      </c>
      <c r="E12" s="35"/>
      <c r="F12" s="146" t="s">
        <v>90</v>
      </c>
      <c r="G12" s="35"/>
      <c r="H12" s="35"/>
      <c r="I12" s="143" t="s">
        <v>21</v>
      </c>
      <c r="J12" s="147" t="str">
        <f>'Rekapitulácia stavby'!AN8</f>
        <v>28. 6. 2022</v>
      </c>
      <c r="K12" s="35"/>
      <c r="L12" s="66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6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43" t="s">
        <v>23</v>
      </c>
      <c r="E14" s="35"/>
      <c r="F14" s="35"/>
      <c r="G14" s="35"/>
      <c r="H14" s="35"/>
      <c r="I14" s="143" t="s">
        <v>24</v>
      </c>
      <c r="J14" s="146" t="s">
        <v>1</v>
      </c>
      <c r="K14" s="35"/>
      <c r="L14" s="66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46" t="s">
        <v>25</v>
      </c>
      <c r="F15" s="35"/>
      <c r="G15" s="35"/>
      <c r="H15" s="35"/>
      <c r="I15" s="143" t="s">
        <v>26</v>
      </c>
      <c r="J15" s="146" t="s">
        <v>1</v>
      </c>
      <c r="K15" s="35"/>
      <c r="L15" s="66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6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43" t="s">
        <v>27</v>
      </c>
      <c r="E17" s="35"/>
      <c r="F17" s="35"/>
      <c r="G17" s="35"/>
      <c r="H17" s="35"/>
      <c r="I17" s="143" t="s">
        <v>24</v>
      </c>
      <c r="J17" s="30" t="str">
        <f>'Rekapitulácia stavby'!AN13</f>
        <v>Vyplň údaj</v>
      </c>
      <c r="K17" s="35"/>
      <c r="L17" s="66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'Rekapitulácia stavby'!E14</f>
        <v>Vyplň údaj</v>
      </c>
      <c r="F18" s="146"/>
      <c r="G18" s="146"/>
      <c r="H18" s="146"/>
      <c r="I18" s="143" t="s">
        <v>26</v>
      </c>
      <c r="J18" s="30" t="str">
        <f>'Rekapitulácia stavby'!AN14</f>
        <v>Vyplň údaj</v>
      </c>
      <c r="K18" s="35"/>
      <c r="L18" s="66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6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43" t="s">
        <v>29</v>
      </c>
      <c r="E20" s="35"/>
      <c r="F20" s="35"/>
      <c r="G20" s="35"/>
      <c r="H20" s="35"/>
      <c r="I20" s="143" t="s">
        <v>24</v>
      </c>
      <c r="J20" s="146" t="str">
        <f>IF('Rekapitulácia stavby'!AN16="","",'Rekapitulácia stavby'!AN16)</f>
        <v/>
      </c>
      <c r="K20" s="35"/>
      <c r="L20" s="66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46" t="str">
        <f>IF('Rekapitulácia stavby'!E17="","",'Rekapitulácia stavby'!E17)</f>
        <v xml:space="preserve"> </v>
      </c>
      <c r="F21" s="35"/>
      <c r="G21" s="35"/>
      <c r="H21" s="35"/>
      <c r="I21" s="143" t="s">
        <v>26</v>
      </c>
      <c r="J21" s="146" t="str">
        <f>IF('Rekapitulácia stavby'!AN17="","",'Rekapitulácia stavby'!AN17)</f>
        <v/>
      </c>
      <c r="K21" s="35"/>
      <c r="L21" s="66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6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43" t="s">
        <v>32</v>
      </c>
      <c r="E23" s="35"/>
      <c r="F23" s="35"/>
      <c r="G23" s="35"/>
      <c r="H23" s="35"/>
      <c r="I23" s="143" t="s">
        <v>24</v>
      </c>
      <c r="J23" s="146" t="str">
        <f>IF('Rekapitulácia stavby'!AN19="","",'Rekapitulácia stavby'!AN19)</f>
        <v/>
      </c>
      <c r="K23" s="35"/>
      <c r="L23" s="66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46" t="str">
        <f>IF('Rekapitulácia stavby'!E20="","",'Rekapitulácia stavby'!E20)</f>
        <v xml:space="preserve"> </v>
      </c>
      <c r="F24" s="35"/>
      <c r="G24" s="35"/>
      <c r="H24" s="35"/>
      <c r="I24" s="143" t="s">
        <v>26</v>
      </c>
      <c r="J24" s="146" t="str">
        <f>IF('Rekapitulácia stavby'!AN20="","",'Rekapitulácia stavby'!AN20)</f>
        <v/>
      </c>
      <c r="K24" s="35"/>
      <c r="L24" s="66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6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43" t="s">
        <v>33</v>
      </c>
      <c r="E26" s="35"/>
      <c r="F26" s="35"/>
      <c r="G26" s="35"/>
      <c r="H26" s="35"/>
      <c r="I26" s="35"/>
      <c r="J26" s="35"/>
      <c r="K26" s="35"/>
      <c r="L26" s="66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6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52"/>
      <c r="E29" s="152"/>
      <c r="F29" s="152"/>
      <c r="G29" s="152"/>
      <c r="H29" s="152"/>
      <c r="I29" s="152"/>
      <c r="J29" s="152"/>
      <c r="K29" s="152"/>
      <c r="L29" s="66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53" t="s">
        <v>34</v>
      </c>
      <c r="E30" s="35"/>
      <c r="F30" s="35"/>
      <c r="G30" s="35"/>
      <c r="H30" s="35"/>
      <c r="I30" s="35"/>
      <c r="J30" s="154">
        <f>ROUND(J122, 2)</f>
        <v>0</v>
      </c>
      <c r="K30" s="35"/>
      <c r="L30" s="66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52"/>
      <c r="E31" s="152"/>
      <c r="F31" s="152"/>
      <c r="G31" s="152"/>
      <c r="H31" s="152"/>
      <c r="I31" s="152"/>
      <c r="J31" s="152"/>
      <c r="K31" s="152"/>
      <c r="L31" s="66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55" t="s">
        <v>36</v>
      </c>
      <c r="G32" s="35"/>
      <c r="H32" s="35"/>
      <c r="I32" s="155" t="s">
        <v>35</v>
      </c>
      <c r="J32" s="155" t="s">
        <v>37</v>
      </c>
      <c r="K32" s="35"/>
      <c r="L32" s="66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56" t="s">
        <v>38</v>
      </c>
      <c r="E33" s="157" t="s">
        <v>39</v>
      </c>
      <c r="F33" s="158">
        <f>ROUND((ROUND((SUM(BE122:BE131)),  2) + SUM(BE133:BE137)), 2)</f>
        <v>0</v>
      </c>
      <c r="G33" s="159"/>
      <c r="H33" s="159"/>
      <c r="I33" s="160">
        <v>0.20000000000000001</v>
      </c>
      <c r="J33" s="158">
        <f>ROUND((ROUND(((SUM(BE122:BE131))*I33),  2) + (SUM(BE133:BE137)*I33)), 2)</f>
        <v>0</v>
      </c>
      <c r="K33" s="35"/>
      <c r="L33" s="66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57" t="s">
        <v>40</v>
      </c>
      <c r="F34" s="158">
        <f>ROUND((ROUND((SUM(BF122:BF131)),  2) + SUM(BF133:BF137)), 2)</f>
        <v>0</v>
      </c>
      <c r="G34" s="159"/>
      <c r="H34" s="159"/>
      <c r="I34" s="160">
        <v>0.20000000000000001</v>
      </c>
      <c r="J34" s="158">
        <f>ROUND((ROUND(((SUM(BF122:BF131))*I34),  2) + (SUM(BF133:BF137)*I34)), 2)</f>
        <v>0</v>
      </c>
      <c r="K34" s="35"/>
      <c r="L34" s="66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43" t="s">
        <v>41</v>
      </c>
      <c r="F35" s="161">
        <f>ROUND((ROUND((SUM(BG122:BG131)),  2) + SUM(BG133:BG137)), 2)</f>
        <v>0</v>
      </c>
      <c r="G35" s="35"/>
      <c r="H35" s="35"/>
      <c r="I35" s="162">
        <v>0.20000000000000001</v>
      </c>
      <c r="J35" s="161">
        <f>0</f>
        <v>0</v>
      </c>
      <c r="K35" s="35"/>
      <c r="L35" s="66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43" t="s">
        <v>42</v>
      </c>
      <c r="F36" s="161">
        <f>ROUND((ROUND((SUM(BH122:BH131)),  2) + SUM(BH133:BH137)), 2)</f>
        <v>0</v>
      </c>
      <c r="G36" s="35"/>
      <c r="H36" s="35"/>
      <c r="I36" s="162">
        <v>0.20000000000000001</v>
      </c>
      <c r="J36" s="161">
        <f>0</f>
        <v>0</v>
      </c>
      <c r="K36" s="35"/>
      <c r="L36" s="66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57" t="s">
        <v>43</v>
      </c>
      <c r="F37" s="158">
        <f>ROUND((ROUND((SUM(BI122:BI131)),  2) + SUM(BI133:BI137)), 2)</f>
        <v>0</v>
      </c>
      <c r="G37" s="159"/>
      <c r="H37" s="159"/>
      <c r="I37" s="160">
        <v>0</v>
      </c>
      <c r="J37" s="158">
        <f>0</f>
        <v>0</v>
      </c>
      <c r="K37" s="35"/>
      <c r="L37" s="66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6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63"/>
      <c r="D39" s="164" t="s">
        <v>44</v>
      </c>
      <c r="E39" s="165"/>
      <c r="F39" s="165"/>
      <c r="G39" s="166" t="s">
        <v>45</v>
      </c>
      <c r="H39" s="167" t="s">
        <v>46</v>
      </c>
      <c r="I39" s="165"/>
      <c r="J39" s="168">
        <f>SUM(J30:J37)</f>
        <v>0</v>
      </c>
      <c r="K39" s="169"/>
      <c r="L39" s="66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6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6"/>
      <c r="D50" s="170" t="s">
        <v>47</v>
      </c>
      <c r="E50" s="171"/>
      <c r="F50" s="171"/>
      <c r="G50" s="170" t="s">
        <v>48</v>
      </c>
      <c r="H50" s="171"/>
      <c r="I50" s="171"/>
      <c r="J50" s="171"/>
      <c r="K50" s="171"/>
      <c r="L50" s="66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72" t="s">
        <v>49</v>
      </c>
      <c r="E61" s="173"/>
      <c r="F61" s="174" t="s">
        <v>50</v>
      </c>
      <c r="G61" s="172" t="s">
        <v>49</v>
      </c>
      <c r="H61" s="173"/>
      <c r="I61" s="173"/>
      <c r="J61" s="175" t="s">
        <v>50</v>
      </c>
      <c r="K61" s="173"/>
      <c r="L61" s="66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70" t="s">
        <v>51</v>
      </c>
      <c r="E65" s="176"/>
      <c r="F65" s="176"/>
      <c r="G65" s="170" t="s">
        <v>52</v>
      </c>
      <c r="H65" s="176"/>
      <c r="I65" s="176"/>
      <c r="J65" s="176"/>
      <c r="K65" s="176"/>
      <c r="L65" s="66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72" t="s">
        <v>49</v>
      </c>
      <c r="E76" s="173"/>
      <c r="F76" s="174" t="s">
        <v>50</v>
      </c>
      <c r="G76" s="172" t="s">
        <v>49</v>
      </c>
      <c r="H76" s="173"/>
      <c r="I76" s="173"/>
      <c r="J76" s="175" t="s">
        <v>50</v>
      </c>
      <c r="K76" s="173"/>
      <c r="L76" s="66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6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6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6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6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15</v>
      </c>
      <c r="D84" s="37"/>
      <c r="E84" s="37"/>
      <c r="F84" s="37"/>
      <c r="G84" s="37"/>
      <c r="H84" s="37"/>
      <c r="I84" s="37"/>
      <c r="J84" s="37"/>
      <c r="K84" s="37"/>
      <c r="L84" s="66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16.5" customHeight="1">
      <c r="A85" s="35"/>
      <c r="B85" s="36"/>
      <c r="C85" s="37"/>
      <c r="D85" s="37"/>
      <c r="E85" s="181" t="str">
        <f>E7</f>
        <v xml:space="preserve">Miestne komunikácie v obci  Kláštor pod Znievom</v>
      </c>
      <c r="F85" s="29"/>
      <c r="G85" s="29"/>
      <c r="H85" s="29"/>
      <c r="I85" s="37"/>
      <c r="J85" s="37"/>
      <c r="K85" s="37"/>
      <c r="L85" s="66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88</v>
      </c>
      <c r="D86" s="37"/>
      <c r="E86" s="37"/>
      <c r="F86" s="37"/>
      <c r="G86" s="37"/>
      <c r="H86" s="37"/>
      <c r="I86" s="37"/>
      <c r="J86" s="37"/>
      <c r="K86" s="37"/>
      <c r="L86" s="66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9" t="str">
        <f>E9</f>
        <v>SO-03.1 - Výmena podkladu - IBV Severná</v>
      </c>
      <c r="F87" s="37"/>
      <c r="G87" s="37"/>
      <c r="H87" s="37"/>
      <c r="I87" s="37"/>
      <c r="J87" s="37"/>
      <c r="K87" s="37"/>
      <c r="L87" s="66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6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19</v>
      </c>
      <c r="D89" s="37"/>
      <c r="E89" s="37"/>
      <c r="F89" s="24" t="str">
        <f>F12</f>
        <v>Kláštor pod Znievom</v>
      </c>
      <c r="G89" s="37"/>
      <c r="H89" s="37"/>
      <c r="I89" s="29" t="s">
        <v>21</v>
      </c>
      <c r="J89" s="82" t="str">
        <f>IF(J12="","",J12)</f>
        <v>28. 6. 2022</v>
      </c>
      <c r="K89" s="37"/>
      <c r="L89" s="66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6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23</v>
      </c>
      <c r="D91" s="37"/>
      <c r="E91" s="37"/>
      <c r="F91" s="24" t="str">
        <f>E15</f>
        <v>Obec Kláštor pod Znievom</v>
      </c>
      <c r="G91" s="37"/>
      <c r="H91" s="37"/>
      <c r="I91" s="29" t="s">
        <v>29</v>
      </c>
      <c r="J91" s="33" t="str">
        <f>E21</f>
        <v xml:space="preserve"> </v>
      </c>
      <c r="K91" s="37"/>
      <c r="L91" s="66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27</v>
      </c>
      <c r="D92" s="37"/>
      <c r="E92" s="37"/>
      <c r="F92" s="24" t="str">
        <f>IF(E18="","",E18)</f>
        <v>Vyplň údaj</v>
      </c>
      <c r="G92" s="37"/>
      <c r="H92" s="37"/>
      <c r="I92" s="29" t="s">
        <v>32</v>
      </c>
      <c r="J92" s="33" t="str">
        <f>E24</f>
        <v xml:space="preserve"> </v>
      </c>
      <c r="K92" s="37"/>
      <c r="L92" s="66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6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82" t="s">
        <v>92</v>
      </c>
      <c r="D94" s="183"/>
      <c r="E94" s="183"/>
      <c r="F94" s="183"/>
      <c r="G94" s="183"/>
      <c r="H94" s="183"/>
      <c r="I94" s="183"/>
      <c r="J94" s="184" t="s">
        <v>93</v>
      </c>
      <c r="K94" s="183"/>
      <c r="L94" s="66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6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85" t="s">
        <v>94</v>
      </c>
      <c r="D96" s="37"/>
      <c r="E96" s="37"/>
      <c r="F96" s="37"/>
      <c r="G96" s="37"/>
      <c r="H96" s="37"/>
      <c r="I96" s="37"/>
      <c r="J96" s="113">
        <f>J122</f>
        <v>0</v>
      </c>
      <c r="K96" s="37"/>
      <c r="L96" s="66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86"/>
      <c r="C97" s="187"/>
      <c r="D97" s="188" t="s">
        <v>96</v>
      </c>
      <c r="E97" s="189"/>
      <c r="F97" s="189"/>
      <c r="G97" s="189"/>
      <c r="H97" s="189"/>
      <c r="I97" s="189"/>
      <c r="J97" s="190">
        <f>J123</f>
        <v>0</v>
      </c>
      <c r="K97" s="187"/>
      <c r="L97" s="191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2"/>
      <c r="C98" s="193"/>
      <c r="D98" s="194" t="s">
        <v>97</v>
      </c>
      <c r="E98" s="195"/>
      <c r="F98" s="195"/>
      <c r="G98" s="195"/>
      <c r="H98" s="195"/>
      <c r="I98" s="195"/>
      <c r="J98" s="196">
        <f>J124</f>
        <v>0</v>
      </c>
      <c r="K98" s="193"/>
      <c r="L98" s="197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2"/>
      <c r="C99" s="193"/>
      <c r="D99" s="194" t="s">
        <v>98</v>
      </c>
      <c r="E99" s="195"/>
      <c r="F99" s="195"/>
      <c r="G99" s="195"/>
      <c r="H99" s="195"/>
      <c r="I99" s="195"/>
      <c r="J99" s="196">
        <f>J126</f>
        <v>0</v>
      </c>
      <c r="K99" s="193"/>
      <c r="L99" s="197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2"/>
      <c r="C100" s="193"/>
      <c r="D100" s="194" t="s">
        <v>99</v>
      </c>
      <c r="E100" s="195"/>
      <c r="F100" s="195"/>
      <c r="G100" s="195"/>
      <c r="H100" s="195"/>
      <c r="I100" s="195"/>
      <c r="J100" s="196">
        <f>J128</f>
        <v>0</v>
      </c>
      <c r="K100" s="193"/>
      <c r="L100" s="197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2"/>
      <c r="C101" s="193"/>
      <c r="D101" s="194" t="s">
        <v>100</v>
      </c>
      <c r="E101" s="195"/>
      <c r="F101" s="195"/>
      <c r="G101" s="195"/>
      <c r="H101" s="195"/>
      <c r="I101" s="195"/>
      <c r="J101" s="196">
        <f>J130</f>
        <v>0</v>
      </c>
      <c r="K101" s="193"/>
      <c r="L101" s="197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1.84" customHeight="1">
      <c r="A102" s="9"/>
      <c r="B102" s="186"/>
      <c r="C102" s="187"/>
      <c r="D102" s="198" t="s">
        <v>102</v>
      </c>
      <c r="E102" s="187"/>
      <c r="F102" s="187"/>
      <c r="G102" s="187"/>
      <c r="H102" s="187"/>
      <c r="I102" s="187"/>
      <c r="J102" s="199">
        <f>J132</f>
        <v>0</v>
      </c>
      <c r="K102" s="187"/>
      <c r="L102" s="191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5"/>
      <c r="B103" s="36"/>
      <c r="C103" s="37"/>
      <c r="D103" s="37"/>
      <c r="E103" s="37"/>
      <c r="F103" s="37"/>
      <c r="G103" s="37"/>
      <c r="H103" s="37"/>
      <c r="I103" s="37"/>
      <c r="J103" s="37"/>
      <c r="K103" s="37"/>
      <c r="L103" s="66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</row>
    <row r="104" s="2" customFormat="1" ht="6.96" customHeight="1">
      <c r="A104" s="35"/>
      <c r="B104" s="69"/>
      <c r="C104" s="70"/>
      <c r="D104" s="70"/>
      <c r="E104" s="70"/>
      <c r="F104" s="70"/>
      <c r="G104" s="70"/>
      <c r="H104" s="70"/>
      <c r="I104" s="70"/>
      <c r="J104" s="70"/>
      <c r="K104" s="70"/>
      <c r="L104" s="66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</row>
    <row r="108" s="2" customFormat="1" ht="6.96" customHeight="1">
      <c r="A108" s="35"/>
      <c r="B108" s="71"/>
      <c r="C108" s="72"/>
      <c r="D108" s="72"/>
      <c r="E108" s="72"/>
      <c r="F108" s="72"/>
      <c r="G108" s="72"/>
      <c r="H108" s="72"/>
      <c r="I108" s="72"/>
      <c r="J108" s="72"/>
      <c r="K108" s="72"/>
      <c r="L108" s="66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</row>
    <row r="109" s="2" customFormat="1" ht="24.96" customHeight="1">
      <c r="A109" s="35"/>
      <c r="B109" s="36"/>
      <c r="C109" s="20" t="s">
        <v>103</v>
      </c>
      <c r="D109" s="37"/>
      <c r="E109" s="37"/>
      <c r="F109" s="37"/>
      <c r="G109" s="37"/>
      <c r="H109" s="37"/>
      <c r="I109" s="37"/>
      <c r="J109" s="37"/>
      <c r="K109" s="37"/>
      <c r="L109" s="66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</row>
    <row r="110" s="2" customFormat="1" ht="6.96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6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12" customHeight="1">
      <c r="A111" s="35"/>
      <c r="B111" s="36"/>
      <c r="C111" s="29" t="s">
        <v>15</v>
      </c>
      <c r="D111" s="37"/>
      <c r="E111" s="37"/>
      <c r="F111" s="37"/>
      <c r="G111" s="37"/>
      <c r="H111" s="37"/>
      <c r="I111" s="37"/>
      <c r="J111" s="37"/>
      <c r="K111" s="37"/>
      <c r="L111" s="66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2" s="2" customFormat="1" ht="16.5" customHeight="1">
      <c r="A112" s="35"/>
      <c r="B112" s="36"/>
      <c r="C112" s="37"/>
      <c r="D112" s="37"/>
      <c r="E112" s="181" t="str">
        <f>E7</f>
        <v xml:space="preserve">Miestne komunikácie v obci  Kláštor pod Znievom</v>
      </c>
      <c r="F112" s="29"/>
      <c r="G112" s="29"/>
      <c r="H112" s="29"/>
      <c r="I112" s="37"/>
      <c r="J112" s="37"/>
      <c r="K112" s="37"/>
      <c r="L112" s="66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</row>
    <row r="113" s="2" customFormat="1" ht="12" customHeight="1">
      <c r="A113" s="35"/>
      <c r="B113" s="36"/>
      <c r="C113" s="29" t="s">
        <v>88</v>
      </c>
      <c r="D113" s="37"/>
      <c r="E113" s="37"/>
      <c r="F113" s="37"/>
      <c r="G113" s="37"/>
      <c r="H113" s="37"/>
      <c r="I113" s="37"/>
      <c r="J113" s="37"/>
      <c r="K113" s="37"/>
      <c r="L113" s="66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</row>
    <row r="114" s="2" customFormat="1" ht="16.5" customHeight="1">
      <c r="A114" s="35"/>
      <c r="B114" s="36"/>
      <c r="C114" s="37"/>
      <c r="D114" s="37"/>
      <c r="E114" s="79" t="str">
        <f>E9</f>
        <v>SO-03.1 - Výmena podkladu - IBV Severná</v>
      </c>
      <c r="F114" s="37"/>
      <c r="G114" s="37"/>
      <c r="H114" s="37"/>
      <c r="I114" s="37"/>
      <c r="J114" s="37"/>
      <c r="K114" s="37"/>
      <c r="L114" s="66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</row>
    <row r="115" s="2" customFormat="1" ht="6.96" customHeight="1">
      <c r="A115" s="35"/>
      <c r="B115" s="36"/>
      <c r="C115" s="37"/>
      <c r="D115" s="37"/>
      <c r="E115" s="37"/>
      <c r="F115" s="37"/>
      <c r="G115" s="37"/>
      <c r="H115" s="37"/>
      <c r="I115" s="37"/>
      <c r="J115" s="37"/>
      <c r="K115" s="37"/>
      <c r="L115" s="66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12" customHeight="1">
      <c r="A116" s="35"/>
      <c r="B116" s="36"/>
      <c r="C116" s="29" t="s">
        <v>19</v>
      </c>
      <c r="D116" s="37"/>
      <c r="E116" s="37"/>
      <c r="F116" s="24" t="str">
        <f>F12</f>
        <v>Kláštor pod Znievom</v>
      </c>
      <c r="G116" s="37"/>
      <c r="H116" s="37"/>
      <c r="I116" s="29" t="s">
        <v>21</v>
      </c>
      <c r="J116" s="82" t="str">
        <f>IF(J12="","",J12)</f>
        <v>28. 6. 2022</v>
      </c>
      <c r="K116" s="37"/>
      <c r="L116" s="66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6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5.15" customHeight="1">
      <c r="A118" s="35"/>
      <c r="B118" s="36"/>
      <c r="C118" s="29" t="s">
        <v>23</v>
      </c>
      <c r="D118" s="37"/>
      <c r="E118" s="37"/>
      <c r="F118" s="24" t="str">
        <f>E15</f>
        <v>Obec Kláštor pod Znievom</v>
      </c>
      <c r="G118" s="37"/>
      <c r="H118" s="37"/>
      <c r="I118" s="29" t="s">
        <v>29</v>
      </c>
      <c r="J118" s="33" t="str">
        <f>E21</f>
        <v xml:space="preserve"> </v>
      </c>
      <c r="K118" s="37"/>
      <c r="L118" s="66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15.15" customHeight="1">
      <c r="A119" s="35"/>
      <c r="B119" s="36"/>
      <c r="C119" s="29" t="s">
        <v>27</v>
      </c>
      <c r="D119" s="37"/>
      <c r="E119" s="37"/>
      <c r="F119" s="24" t="str">
        <f>IF(E18="","",E18)</f>
        <v>Vyplň údaj</v>
      </c>
      <c r="G119" s="37"/>
      <c r="H119" s="37"/>
      <c r="I119" s="29" t="s">
        <v>32</v>
      </c>
      <c r="J119" s="33" t="str">
        <f>E24</f>
        <v xml:space="preserve"> </v>
      </c>
      <c r="K119" s="37"/>
      <c r="L119" s="66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0.32" customHeight="1">
      <c r="A120" s="35"/>
      <c r="B120" s="36"/>
      <c r="C120" s="37"/>
      <c r="D120" s="37"/>
      <c r="E120" s="37"/>
      <c r="F120" s="37"/>
      <c r="G120" s="37"/>
      <c r="H120" s="37"/>
      <c r="I120" s="37"/>
      <c r="J120" s="37"/>
      <c r="K120" s="37"/>
      <c r="L120" s="66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11" customFormat="1" ht="29.28" customHeight="1">
      <c r="A121" s="200"/>
      <c r="B121" s="201"/>
      <c r="C121" s="202" t="s">
        <v>104</v>
      </c>
      <c r="D121" s="203" t="s">
        <v>59</v>
      </c>
      <c r="E121" s="203" t="s">
        <v>55</v>
      </c>
      <c r="F121" s="203" t="s">
        <v>56</v>
      </c>
      <c r="G121" s="203" t="s">
        <v>105</v>
      </c>
      <c r="H121" s="203" t="s">
        <v>106</v>
      </c>
      <c r="I121" s="203" t="s">
        <v>107</v>
      </c>
      <c r="J121" s="204" t="s">
        <v>93</v>
      </c>
      <c r="K121" s="205" t="s">
        <v>108</v>
      </c>
      <c r="L121" s="206"/>
      <c r="M121" s="103" t="s">
        <v>1</v>
      </c>
      <c r="N121" s="104" t="s">
        <v>38</v>
      </c>
      <c r="O121" s="104" t="s">
        <v>109</v>
      </c>
      <c r="P121" s="104" t="s">
        <v>110</v>
      </c>
      <c r="Q121" s="104" t="s">
        <v>111</v>
      </c>
      <c r="R121" s="104" t="s">
        <v>112</v>
      </c>
      <c r="S121" s="104" t="s">
        <v>113</v>
      </c>
      <c r="T121" s="105" t="s">
        <v>114</v>
      </c>
      <c r="U121" s="200"/>
      <c r="V121" s="200"/>
      <c r="W121" s="200"/>
      <c r="X121" s="200"/>
      <c r="Y121" s="200"/>
      <c r="Z121" s="200"/>
      <c r="AA121" s="200"/>
      <c r="AB121" s="200"/>
      <c r="AC121" s="200"/>
      <c r="AD121" s="200"/>
      <c r="AE121" s="200"/>
    </row>
    <row r="122" s="2" customFormat="1" ht="22.8" customHeight="1">
      <c r="A122" s="35"/>
      <c r="B122" s="36"/>
      <c r="C122" s="110" t="s">
        <v>94</v>
      </c>
      <c r="D122" s="37"/>
      <c r="E122" s="37"/>
      <c r="F122" s="37"/>
      <c r="G122" s="37"/>
      <c r="H122" s="37"/>
      <c r="I122" s="37"/>
      <c r="J122" s="207">
        <f>BK122</f>
        <v>0</v>
      </c>
      <c r="K122" s="37"/>
      <c r="L122" s="41"/>
      <c r="M122" s="106"/>
      <c r="N122" s="208"/>
      <c r="O122" s="107"/>
      <c r="P122" s="209">
        <f>P123+P132</f>
        <v>0</v>
      </c>
      <c r="Q122" s="107"/>
      <c r="R122" s="209">
        <f>R123+R132</f>
        <v>774.97200000000009</v>
      </c>
      <c r="S122" s="107"/>
      <c r="T122" s="210">
        <f>T123+T132</f>
        <v>836</v>
      </c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T122" s="14" t="s">
        <v>73</v>
      </c>
      <c r="AU122" s="14" t="s">
        <v>95</v>
      </c>
      <c r="BK122" s="211">
        <f>BK123+BK132</f>
        <v>0</v>
      </c>
    </row>
    <row r="123" s="12" customFormat="1" ht="25.92" customHeight="1">
      <c r="A123" s="12"/>
      <c r="B123" s="212"/>
      <c r="C123" s="213"/>
      <c r="D123" s="214" t="s">
        <v>73</v>
      </c>
      <c r="E123" s="215" t="s">
        <v>115</v>
      </c>
      <c r="F123" s="215" t="s">
        <v>116</v>
      </c>
      <c r="G123" s="213"/>
      <c r="H123" s="213"/>
      <c r="I123" s="216"/>
      <c r="J123" s="199">
        <f>BK123</f>
        <v>0</v>
      </c>
      <c r="K123" s="213"/>
      <c r="L123" s="217"/>
      <c r="M123" s="218"/>
      <c r="N123" s="219"/>
      <c r="O123" s="219"/>
      <c r="P123" s="220">
        <f>P124+P126+P128+P130</f>
        <v>0</v>
      </c>
      <c r="Q123" s="219"/>
      <c r="R123" s="220">
        <f>R124+R126+R128+R130</f>
        <v>774.97200000000009</v>
      </c>
      <c r="S123" s="219"/>
      <c r="T123" s="221">
        <f>T124+T126+T128+T130</f>
        <v>836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2" t="s">
        <v>82</v>
      </c>
      <c r="AT123" s="223" t="s">
        <v>73</v>
      </c>
      <c r="AU123" s="223" t="s">
        <v>74</v>
      </c>
      <c r="AY123" s="222" t="s">
        <v>117</v>
      </c>
      <c r="BK123" s="224">
        <f>BK124+BK126+BK128+BK130</f>
        <v>0</v>
      </c>
    </row>
    <row r="124" s="12" customFormat="1" ht="22.8" customHeight="1">
      <c r="A124" s="12"/>
      <c r="B124" s="212"/>
      <c r="C124" s="213"/>
      <c r="D124" s="214" t="s">
        <v>73</v>
      </c>
      <c r="E124" s="225" t="s">
        <v>82</v>
      </c>
      <c r="F124" s="225" t="s">
        <v>118</v>
      </c>
      <c r="G124" s="213"/>
      <c r="H124" s="213"/>
      <c r="I124" s="216"/>
      <c r="J124" s="226">
        <f>BK124</f>
        <v>0</v>
      </c>
      <c r="K124" s="213"/>
      <c r="L124" s="217"/>
      <c r="M124" s="218"/>
      <c r="N124" s="219"/>
      <c r="O124" s="219"/>
      <c r="P124" s="220">
        <f>P125</f>
        <v>0</v>
      </c>
      <c r="Q124" s="219"/>
      <c r="R124" s="220">
        <f>R125</f>
        <v>0</v>
      </c>
      <c r="S124" s="219"/>
      <c r="T124" s="221">
        <f>T125</f>
        <v>836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2" t="s">
        <v>82</v>
      </c>
      <c r="AT124" s="223" t="s">
        <v>73</v>
      </c>
      <c r="AU124" s="223" t="s">
        <v>82</v>
      </c>
      <c r="AY124" s="222" t="s">
        <v>117</v>
      </c>
      <c r="BK124" s="224">
        <f>BK125</f>
        <v>0</v>
      </c>
    </row>
    <row r="125" s="2" customFormat="1" ht="33" customHeight="1">
      <c r="A125" s="35"/>
      <c r="B125" s="36"/>
      <c r="C125" s="227" t="s">
        <v>82</v>
      </c>
      <c r="D125" s="227" t="s">
        <v>119</v>
      </c>
      <c r="E125" s="228" t="s">
        <v>120</v>
      </c>
      <c r="F125" s="229" t="s">
        <v>121</v>
      </c>
      <c r="G125" s="230" t="s">
        <v>122</v>
      </c>
      <c r="H125" s="231">
        <v>2090</v>
      </c>
      <c r="I125" s="232"/>
      <c r="J125" s="233">
        <f>ROUND(I125*H125,2)</f>
        <v>0</v>
      </c>
      <c r="K125" s="234"/>
      <c r="L125" s="41"/>
      <c r="M125" s="235" t="s">
        <v>1</v>
      </c>
      <c r="N125" s="236" t="s">
        <v>40</v>
      </c>
      <c r="O125" s="94"/>
      <c r="P125" s="237">
        <f>O125*H125</f>
        <v>0</v>
      </c>
      <c r="Q125" s="237">
        <v>0</v>
      </c>
      <c r="R125" s="237">
        <f>Q125*H125</f>
        <v>0</v>
      </c>
      <c r="S125" s="237">
        <v>0.40000000000000002</v>
      </c>
      <c r="T125" s="238">
        <f>S125*H125</f>
        <v>836</v>
      </c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R125" s="239" t="s">
        <v>123</v>
      </c>
      <c r="AT125" s="239" t="s">
        <v>119</v>
      </c>
      <c r="AU125" s="239" t="s">
        <v>124</v>
      </c>
      <c r="AY125" s="14" t="s">
        <v>117</v>
      </c>
      <c r="BE125" s="240">
        <f>IF(N125="základná",J125,0)</f>
        <v>0</v>
      </c>
      <c r="BF125" s="240">
        <f>IF(N125="znížená",J125,0)</f>
        <v>0</v>
      </c>
      <c r="BG125" s="240">
        <f>IF(N125="zákl. prenesená",J125,0)</f>
        <v>0</v>
      </c>
      <c r="BH125" s="240">
        <f>IF(N125="zníž. prenesená",J125,0)</f>
        <v>0</v>
      </c>
      <c r="BI125" s="240">
        <f>IF(N125="nulová",J125,0)</f>
        <v>0</v>
      </c>
      <c r="BJ125" s="14" t="s">
        <v>124</v>
      </c>
      <c r="BK125" s="240">
        <f>ROUND(I125*H125,2)</f>
        <v>0</v>
      </c>
      <c r="BL125" s="14" t="s">
        <v>123</v>
      </c>
      <c r="BM125" s="239" t="s">
        <v>214</v>
      </c>
    </row>
    <row r="126" s="12" customFormat="1" ht="22.8" customHeight="1">
      <c r="A126" s="12"/>
      <c r="B126" s="212"/>
      <c r="C126" s="213"/>
      <c r="D126" s="214" t="s">
        <v>73</v>
      </c>
      <c r="E126" s="225" t="s">
        <v>137</v>
      </c>
      <c r="F126" s="225" t="s">
        <v>145</v>
      </c>
      <c r="G126" s="213"/>
      <c r="H126" s="213"/>
      <c r="I126" s="216"/>
      <c r="J126" s="226">
        <f>BK126</f>
        <v>0</v>
      </c>
      <c r="K126" s="213"/>
      <c r="L126" s="217"/>
      <c r="M126" s="218"/>
      <c r="N126" s="219"/>
      <c r="O126" s="219"/>
      <c r="P126" s="220">
        <f>P127</f>
        <v>0</v>
      </c>
      <c r="Q126" s="219"/>
      <c r="R126" s="220">
        <f>R127</f>
        <v>774.97200000000009</v>
      </c>
      <c r="S126" s="219"/>
      <c r="T126" s="221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22" t="s">
        <v>82</v>
      </c>
      <c r="AT126" s="223" t="s">
        <v>73</v>
      </c>
      <c r="AU126" s="223" t="s">
        <v>82</v>
      </c>
      <c r="AY126" s="222" t="s">
        <v>117</v>
      </c>
      <c r="BK126" s="224">
        <f>BK127</f>
        <v>0</v>
      </c>
    </row>
    <row r="127" s="2" customFormat="1" ht="24.15" customHeight="1">
      <c r="A127" s="35"/>
      <c r="B127" s="36"/>
      <c r="C127" s="227" t="s">
        <v>124</v>
      </c>
      <c r="D127" s="227" t="s">
        <v>119</v>
      </c>
      <c r="E127" s="228" t="s">
        <v>151</v>
      </c>
      <c r="F127" s="229" t="s">
        <v>152</v>
      </c>
      <c r="G127" s="230" t="s">
        <v>122</v>
      </c>
      <c r="H127" s="231">
        <v>2090</v>
      </c>
      <c r="I127" s="232"/>
      <c r="J127" s="233">
        <f>ROUND(I127*H127,2)</f>
        <v>0</v>
      </c>
      <c r="K127" s="234"/>
      <c r="L127" s="41"/>
      <c r="M127" s="235" t="s">
        <v>1</v>
      </c>
      <c r="N127" s="236" t="s">
        <v>40</v>
      </c>
      <c r="O127" s="94"/>
      <c r="P127" s="237">
        <f>O127*H127</f>
        <v>0</v>
      </c>
      <c r="Q127" s="237">
        <v>0.37080000000000002</v>
      </c>
      <c r="R127" s="237">
        <f>Q127*H127</f>
        <v>774.97200000000009</v>
      </c>
      <c r="S127" s="237">
        <v>0</v>
      </c>
      <c r="T127" s="238">
        <f>S127*H127</f>
        <v>0</v>
      </c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R127" s="239" t="s">
        <v>123</v>
      </c>
      <c r="AT127" s="239" t="s">
        <v>119</v>
      </c>
      <c r="AU127" s="239" t="s">
        <v>124</v>
      </c>
      <c r="AY127" s="14" t="s">
        <v>117</v>
      </c>
      <c r="BE127" s="240">
        <f>IF(N127="základná",J127,0)</f>
        <v>0</v>
      </c>
      <c r="BF127" s="240">
        <f>IF(N127="znížená",J127,0)</f>
        <v>0</v>
      </c>
      <c r="BG127" s="240">
        <f>IF(N127="zákl. prenesená",J127,0)</f>
        <v>0</v>
      </c>
      <c r="BH127" s="240">
        <f>IF(N127="zníž. prenesená",J127,0)</f>
        <v>0</v>
      </c>
      <c r="BI127" s="240">
        <f>IF(N127="nulová",J127,0)</f>
        <v>0</v>
      </c>
      <c r="BJ127" s="14" t="s">
        <v>124</v>
      </c>
      <c r="BK127" s="240">
        <f>ROUND(I127*H127,2)</f>
        <v>0</v>
      </c>
      <c r="BL127" s="14" t="s">
        <v>123</v>
      </c>
      <c r="BM127" s="239" t="s">
        <v>215</v>
      </c>
    </row>
    <row r="128" s="12" customFormat="1" ht="22.8" customHeight="1">
      <c r="A128" s="12"/>
      <c r="B128" s="212"/>
      <c r="C128" s="213"/>
      <c r="D128" s="214" t="s">
        <v>73</v>
      </c>
      <c r="E128" s="225" t="s">
        <v>154</v>
      </c>
      <c r="F128" s="225" t="s">
        <v>166</v>
      </c>
      <c r="G128" s="213"/>
      <c r="H128" s="213"/>
      <c r="I128" s="216"/>
      <c r="J128" s="226">
        <f>BK128</f>
        <v>0</v>
      </c>
      <c r="K128" s="213"/>
      <c r="L128" s="217"/>
      <c r="M128" s="218"/>
      <c r="N128" s="219"/>
      <c r="O128" s="219"/>
      <c r="P128" s="220">
        <f>P129</f>
        <v>0</v>
      </c>
      <c r="Q128" s="219"/>
      <c r="R128" s="220">
        <f>R129</f>
        <v>0</v>
      </c>
      <c r="S128" s="219"/>
      <c r="T128" s="221">
        <f>T129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2" t="s">
        <v>82</v>
      </c>
      <c r="AT128" s="223" t="s">
        <v>73</v>
      </c>
      <c r="AU128" s="223" t="s">
        <v>82</v>
      </c>
      <c r="AY128" s="222" t="s">
        <v>117</v>
      </c>
      <c r="BK128" s="224">
        <f>BK129</f>
        <v>0</v>
      </c>
    </row>
    <row r="129" s="2" customFormat="1" ht="24.15" customHeight="1">
      <c r="A129" s="35"/>
      <c r="B129" s="36"/>
      <c r="C129" s="227" t="s">
        <v>130</v>
      </c>
      <c r="D129" s="227" t="s">
        <v>119</v>
      </c>
      <c r="E129" s="228" t="s">
        <v>184</v>
      </c>
      <c r="F129" s="229" t="s">
        <v>185</v>
      </c>
      <c r="G129" s="230" t="s">
        <v>186</v>
      </c>
      <c r="H129" s="231">
        <v>836</v>
      </c>
      <c r="I129" s="232"/>
      <c r="J129" s="233">
        <f>ROUND(I129*H129,2)</f>
        <v>0</v>
      </c>
      <c r="K129" s="234"/>
      <c r="L129" s="41"/>
      <c r="M129" s="235" t="s">
        <v>1</v>
      </c>
      <c r="N129" s="236" t="s">
        <v>40</v>
      </c>
      <c r="O129" s="94"/>
      <c r="P129" s="237">
        <f>O129*H129</f>
        <v>0</v>
      </c>
      <c r="Q129" s="237">
        <v>0</v>
      </c>
      <c r="R129" s="237">
        <f>Q129*H129</f>
        <v>0</v>
      </c>
      <c r="S129" s="237">
        <v>0</v>
      </c>
      <c r="T129" s="238">
        <f>S129*H129</f>
        <v>0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R129" s="239" t="s">
        <v>123</v>
      </c>
      <c r="AT129" s="239" t="s">
        <v>119</v>
      </c>
      <c r="AU129" s="239" t="s">
        <v>124</v>
      </c>
      <c r="AY129" s="14" t="s">
        <v>117</v>
      </c>
      <c r="BE129" s="240">
        <f>IF(N129="základná",J129,0)</f>
        <v>0</v>
      </c>
      <c r="BF129" s="240">
        <f>IF(N129="znížená",J129,0)</f>
        <v>0</v>
      </c>
      <c r="BG129" s="240">
        <f>IF(N129="zákl. prenesená",J129,0)</f>
        <v>0</v>
      </c>
      <c r="BH129" s="240">
        <f>IF(N129="zníž. prenesená",J129,0)</f>
        <v>0</v>
      </c>
      <c r="BI129" s="240">
        <f>IF(N129="nulová",J129,0)</f>
        <v>0</v>
      </c>
      <c r="BJ129" s="14" t="s">
        <v>124</v>
      </c>
      <c r="BK129" s="240">
        <f>ROUND(I129*H129,2)</f>
        <v>0</v>
      </c>
      <c r="BL129" s="14" t="s">
        <v>123</v>
      </c>
      <c r="BM129" s="239" t="s">
        <v>216</v>
      </c>
    </row>
    <row r="130" s="12" customFormat="1" ht="22.8" customHeight="1">
      <c r="A130" s="12"/>
      <c r="B130" s="212"/>
      <c r="C130" s="213"/>
      <c r="D130" s="214" t="s">
        <v>73</v>
      </c>
      <c r="E130" s="225" t="s">
        <v>188</v>
      </c>
      <c r="F130" s="225" t="s">
        <v>189</v>
      </c>
      <c r="G130" s="213"/>
      <c r="H130" s="213"/>
      <c r="I130" s="216"/>
      <c r="J130" s="226">
        <f>BK130</f>
        <v>0</v>
      </c>
      <c r="K130" s="213"/>
      <c r="L130" s="217"/>
      <c r="M130" s="218"/>
      <c r="N130" s="219"/>
      <c r="O130" s="219"/>
      <c r="P130" s="220">
        <f>P131</f>
        <v>0</v>
      </c>
      <c r="Q130" s="219"/>
      <c r="R130" s="220">
        <f>R131</f>
        <v>0</v>
      </c>
      <c r="S130" s="219"/>
      <c r="T130" s="221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2" t="s">
        <v>82</v>
      </c>
      <c r="AT130" s="223" t="s">
        <v>73</v>
      </c>
      <c r="AU130" s="223" t="s">
        <v>82</v>
      </c>
      <c r="AY130" s="222" t="s">
        <v>117</v>
      </c>
      <c r="BK130" s="224">
        <f>BK131</f>
        <v>0</v>
      </c>
    </row>
    <row r="131" s="2" customFormat="1" ht="33" customHeight="1">
      <c r="A131" s="35"/>
      <c r="B131" s="36"/>
      <c r="C131" s="227" t="s">
        <v>123</v>
      </c>
      <c r="D131" s="227" t="s">
        <v>119</v>
      </c>
      <c r="E131" s="228" t="s">
        <v>191</v>
      </c>
      <c r="F131" s="229" t="s">
        <v>192</v>
      </c>
      <c r="G131" s="230" t="s">
        <v>186</v>
      </c>
      <c r="H131" s="231">
        <v>774.97199999999998</v>
      </c>
      <c r="I131" s="232"/>
      <c r="J131" s="233">
        <f>ROUND(I131*H131,2)</f>
        <v>0</v>
      </c>
      <c r="K131" s="234"/>
      <c r="L131" s="41"/>
      <c r="M131" s="235" t="s">
        <v>1</v>
      </c>
      <c r="N131" s="236" t="s">
        <v>40</v>
      </c>
      <c r="O131" s="94"/>
      <c r="P131" s="237">
        <f>O131*H131</f>
        <v>0</v>
      </c>
      <c r="Q131" s="237">
        <v>0</v>
      </c>
      <c r="R131" s="237">
        <f>Q131*H131</f>
        <v>0</v>
      </c>
      <c r="S131" s="237">
        <v>0</v>
      </c>
      <c r="T131" s="238">
        <f>S131*H131</f>
        <v>0</v>
      </c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R131" s="239" t="s">
        <v>123</v>
      </c>
      <c r="AT131" s="239" t="s">
        <v>119</v>
      </c>
      <c r="AU131" s="239" t="s">
        <v>124</v>
      </c>
      <c r="AY131" s="14" t="s">
        <v>117</v>
      </c>
      <c r="BE131" s="240">
        <f>IF(N131="základná",J131,0)</f>
        <v>0</v>
      </c>
      <c r="BF131" s="240">
        <f>IF(N131="znížená",J131,0)</f>
        <v>0</v>
      </c>
      <c r="BG131" s="240">
        <f>IF(N131="zákl. prenesená",J131,0)</f>
        <v>0</v>
      </c>
      <c r="BH131" s="240">
        <f>IF(N131="zníž. prenesená",J131,0)</f>
        <v>0</v>
      </c>
      <c r="BI131" s="240">
        <f>IF(N131="nulová",J131,0)</f>
        <v>0</v>
      </c>
      <c r="BJ131" s="14" t="s">
        <v>124</v>
      </c>
      <c r="BK131" s="240">
        <f>ROUND(I131*H131,2)</f>
        <v>0</v>
      </c>
      <c r="BL131" s="14" t="s">
        <v>123</v>
      </c>
      <c r="BM131" s="239" t="s">
        <v>217</v>
      </c>
    </row>
    <row r="132" s="2" customFormat="1" ht="49.92" customHeight="1">
      <c r="A132" s="35"/>
      <c r="B132" s="36"/>
      <c r="C132" s="37"/>
      <c r="D132" s="37"/>
      <c r="E132" s="215" t="s">
        <v>210</v>
      </c>
      <c r="F132" s="215" t="s">
        <v>211</v>
      </c>
      <c r="G132" s="37"/>
      <c r="H132" s="37"/>
      <c r="I132" s="37"/>
      <c r="J132" s="199">
        <f>BK132</f>
        <v>0</v>
      </c>
      <c r="K132" s="37"/>
      <c r="L132" s="41"/>
      <c r="M132" s="252"/>
      <c r="N132" s="253"/>
      <c r="O132" s="94"/>
      <c r="P132" s="94"/>
      <c r="Q132" s="94"/>
      <c r="R132" s="94"/>
      <c r="S132" s="94"/>
      <c r="T132" s="9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T132" s="14" t="s">
        <v>73</v>
      </c>
      <c r="AU132" s="14" t="s">
        <v>74</v>
      </c>
      <c r="AY132" s="14" t="s">
        <v>212</v>
      </c>
      <c r="BK132" s="240">
        <f>SUM(BK133:BK137)</f>
        <v>0</v>
      </c>
    </row>
    <row r="133" s="2" customFormat="1" ht="16.32" customHeight="1">
      <c r="A133" s="35"/>
      <c r="B133" s="36"/>
      <c r="C133" s="254" t="s">
        <v>1</v>
      </c>
      <c r="D133" s="254" t="s">
        <v>119</v>
      </c>
      <c r="E133" s="255" t="s">
        <v>1</v>
      </c>
      <c r="F133" s="256" t="s">
        <v>1</v>
      </c>
      <c r="G133" s="257" t="s">
        <v>1</v>
      </c>
      <c r="H133" s="258"/>
      <c r="I133" s="259"/>
      <c r="J133" s="260">
        <f>BK133</f>
        <v>0</v>
      </c>
      <c r="K133" s="234"/>
      <c r="L133" s="41"/>
      <c r="M133" s="261" t="s">
        <v>1</v>
      </c>
      <c r="N133" s="262" t="s">
        <v>40</v>
      </c>
      <c r="O133" s="94"/>
      <c r="P133" s="94"/>
      <c r="Q133" s="94"/>
      <c r="R133" s="94"/>
      <c r="S133" s="94"/>
      <c r="T133" s="9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T133" s="14" t="s">
        <v>212</v>
      </c>
      <c r="AU133" s="14" t="s">
        <v>82</v>
      </c>
      <c r="AY133" s="14" t="s">
        <v>212</v>
      </c>
      <c r="BE133" s="240">
        <f>IF(N133="základná",J133,0)</f>
        <v>0</v>
      </c>
      <c r="BF133" s="240">
        <f>IF(N133="znížená",J133,0)</f>
        <v>0</v>
      </c>
      <c r="BG133" s="240">
        <f>IF(N133="zákl. prenesená",J133,0)</f>
        <v>0</v>
      </c>
      <c r="BH133" s="240">
        <f>IF(N133="zníž. prenesená",J133,0)</f>
        <v>0</v>
      </c>
      <c r="BI133" s="240">
        <f>IF(N133="nulová",J133,0)</f>
        <v>0</v>
      </c>
      <c r="BJ133" s="14" t="s">
        <v>124</v>
      </c>
      <c r="BK133" s="240">
        <f>I133*H133</f>
        <v>0</v>
      </c>
    </row>
    <row r="134" s="2" customFormat="1" ht="16.32" customHeight="1">
      <c r="A134" s="35"/>
      <c r="B134" s="36"/>
      <c r="C134" s="254" t="s">
        <v>1</v>
      </c>
      <c r="D134" s="254" t="s">
        <v>119</v>
      </c>
      <c r="E134" s="255" t="s">
        <v>1</v>
      </c>
      <c r="F134" s="256" t="s">
        <v>1</v>
      </c>
      <c r="G134" s="257" t="s">
        <v>1</v>
      </c>
      <c r="H134" s="258"/>
      <c r="I134" s="259"/>
      <c r="J134" s="260">
        <f>BK134</f>
        <v>0</v>
      </c>
      <c r="K134" s="234"/>
      <c r="L134" s="41"/>
      <c r="M134" s="261" t="s">
        <v>1</v>
      </c>
      <c r="N134" s="262" t="s">
        <v>40</v>
      </c>
      <c r="O134" s="94"/>
      <c r="P134" s="94"/>
      <c r="Q134" s="94"/>
      <c r="R134" s="94"/>
      <c r="S134" s="94"/>
      <c r="T134" s="9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T134" s="14" t="s">
        <v>212</v>
      </c>
      <c r="AU134" s="14" t="s">
        <v>82</v>
      </c>
      <c r="AY134" s="14" t="s">
        <v>212</v>
      </c>
      <c r="BE134" s="240">
        <f>IF(N134="základná",J134,0)</f>
        <v>0</v>
      </c>
      <c r="BF134" s="240">
        <f>IF(N134="znížená",J134,0)</f>
        <v>0</v>
      </c>
      <c r="BG134" s="240">
        <f>IF(N134="zákl. prenesená",J134,0)</f>
        <v>0</v>
      </c>
      <c r="BH134" s="240">
        <f>IF(N134="zníž. prenesená",J134,0)</f>
        <v>0</v>
      </c>
      <c r="BI134" s="240">
        <f>IF(N134="nulová",J134,0)</f>
        <v>0</v>
      </c>
      <c r="BJ134" s="14" t="s">
        <v>124</v>
      </c>
      <c r="BK134" s="240">
        <f>I134*H134</f>
        <v>0</v>
      </c>
    </row>
    <row r="135" s="2" customFormat="1" ht="16.32" customHeight="1">
      <c r="A135" s="35"/>
      <c r="B135" s="36"/>
      <c r="C135" s="254" t="s">
        <v>1</v>
      </c>
      <c r="D135" s="254" t="s">
        <v>119</v>
      </c>
      <c r="E135" s="255" t="s">
        <v>1</v>
      </c>
      <c r="F135" s="256" t="s">
        <v>1</v>
      </c>
      <c r="G135" s="257" t="s">
        <v>1</v>
      </c>
      <c r="H135" s="258"/>
      <c r="I135" s="259"/>
      <c r="J135" s="260">
        <f>BK135</f>
        <v>0</v>
      </c>
      <c r="K135" s="234"/>
      <c r="L135" s="41"/>
      <c r="M135" s="261" t="s">
        <v>1</v>
      </c>
      <c r="N135" s="262" t="s">
        <v>40</v>
      </c>
      <c r="O135" s="94"/>
      <c r="P135" s="94"/>
      <c r="Q135" s="94"/>
      <c r="R135" s="94"/>
      <c r="S135" s="94"/>
      <c r="T135" s="9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T135" s="14" t="s">
        <v>212</v>
      </c>
      <c r="AU135" s="14" t="s">
        <v>82</v>
      </c>
      <c r="AY135" s="14" t="s">
        <v>212</v>
      </c>
      <c r="BE135" s="240">
        <f>IF(N135="základná",J135,0)</f>
        <v>0</v>
      </c>
      <c r="BF135" s="240">
        <f>IF(N135="znížená",J135,0)</f>
        <v>0</v>
      </c>
      <c r="BG135" s="240">
        <f>IF(N135="zákl. prenesená",J135,0)</f>
        <v>0</v>
      </c>
      <c r="BH135" s="240">
        <f>IF(N135="zníž. prenesená",J135,0)</f>
        <v>0</v>
      </c>
      <c r="BI135" s="240">
        <f>IF(N135="nulová",J135,0)</f>
        <v>0</v>
      </c>
      <c r="BJ135" s="14" t="s">
        <v>124</v>
      </c>
      <c r="BK135" s="240">
        <f>I135*H135</f>
        <v>0</v>
      </c>
    </row>
    <row r="136" s="2" customFormat="1" ht="16.32" customHeight="1">
      <c r="A136" s="35"/>
      <c r="B136" s="36"/>
      <c r="C136" s="254" t="s">
        <v>1</v>
      </c>
      <c r="D136" s="254" t="s">
        <v>119</v>
      </c>
      <c r="E136" s="255" t="s">
        <v>1</v>
      </c>
      <c r="F136" s="256" t="s">
        <v>1</v>
      </c>
      <c r="G136" s="257" t="s">
        <v>1</v>
      </c>
      <c r="H136" s="258"/>
      <c r="I136" s="259"/>
      <c r="J136" s="260">
        <f>BK136</f>
        <v>0</v>
      </c>
      <c r="K136" s="234"/>
      <c r="L136" s="41"/>
      <c r="M136" s="261" t="s">
        <v>1</v>
      </c>
      <c r="N136" s="262" t="s">
        <v>40</v>
      </c>
      <c r="O136" s="94"/>
      <c r="P136" s="94"/>
      <c r="Q136" s="94"/>
      <c r="R136" s="94"/>
      <c r="S136" s="94"/>
      <c r="T136" s="9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T136" s="14" t="s">
        <v>212</v>
      </c>
      <c r="AU136" s="14" t="s">
        <v>82</v>
      </c>
      <c r="AY136" s="14" t="s">
        <v>212</v>
      </c>
      <c r="BE136" s="240">
        <f>IF(N136="základná",J136,0)</f>
        <v>0</v>
      </c>
      <c r="BF136" s="240">
        <f>IF(N136="znížená",J136,0)</f>
        <v>0</v>
      </c>
      <c r="BG136" s="240">
        <f>IF(N136="zákl. prenesená",J136,0)</f>
        <v>0</v>
      </c>
      <c r="BH136" s="240">
        <f>IF(N136="zníž. prenesená",J136,0)</f>
        <v>0</v>
      </c>
      <c r="BI136" s="240">
        <f>IF(N136="nulová",J136,0)</f>
        <v>0</v>
      </c>
      <c r="BJ136" s="14" t="s">
        <v>124</v>
      </c>
      <c r="BK136" s="240">
        <f>I136*H136</f>
        <v>0</v>
      </c>
    </row>
    <row r="137" s="2" customFormat="1" ht="16.32" customHeight="1">
      <c r="A137" s="35"/>
      <c r="B137" s="36"/>
      <c r="C137" s="254" t="s">
        <v>1</v>
      </c>
      <c r="D137" s="254" t="s">
        <v>119</v>
      </c>
      <c r="E137" s="255" t="s">
        <v>1</v>
      </c>
      <c r="F137" s="256" t="s">
        <v>1</v>
      </c>
      <c r="G137" s="257" t="s">
        <v>1</v>
      </c>
      <c r="H137" s="258"/>
      <c r="I137" s="259"/>
      <c r="J137" s="260">
        <f>BK137</f>
        <v>0</v>
      </c>
      <c r="K137" s="234"/>
      <c r="L137" s="41"/>
      <c r="M137" s="261" t="s">
        <v>1</v>
      </c>
      <c r="N137" s="262" t="s">
        <v>40</v>
      </c>
      <c r="O137" s="263"/>
      <c r="P137" s="263"/>
      <c r="Q137" s="263"/>
      <c r="R137" s="263"/>
      <c r="S137" s="263"/>
      <c r="T137" s="264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T137" s="14" t="s">
        <v>212</v>
      </c>
      <c r="AU137" s="14" t="s">
        <v>82</v>
      </c>
      <c r="AY137" s="14" t="s">
        <v>212</v>
      </c>
      <c r="BE137" s="240">
        <f>IF(N137="základná",J137,0)</f>
        <v>0</v>
      </c>
      <c r="BF137" s="240">
        <f>IF(N137="znížená",J137,0)</f>
        <v>0</v>
      </c>
      <c r="BG137" s="240">
        <f>IF(N137="zákl. prenesená",J137,0)</f>
        <v>0</v>
      </c>
      <c r="BH137" s="240">
        <f>IF(N137="zníž. prenesená",J137,0)</f>
        <v>0</v>
      </c>
      <c r="BI137" s="240">
        <f>IF(N137="nulová",J137,0)</f>
        <v>0</v>
      </c>
      <c r="BJ137" s="14" t="s">
        <v>124</v>
      </c>
      <c r="BK137" s="240">
        <f>I137*H137</f>
        <v>0</v>
      </c>
    </row>
    <row r="138" s="2" customFormat="1" ht="6.96" customHeight="1">
      <c r="A138" s="35"/>
      <c r="B138" s="69"/>
      <c r="C138" s="70"/>
      <c r="D138" s="70"/>
      <c r="E138" s="70"/>
      <c r="F138" s="70"/>
      <c r="G138" s="70"/>
      <c r="H138" s="70"/>
      <c r="I138" s="70"/>
      <c r="J138" s="70"/>
      <c r="K138" s="70"/>
      <c r="L138" s="41"/>
      <c r="M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</row>
  </sheetData>
  <sheetProtection sheet="1" autoFilter="0" formatColumns="0" formatRows="0" objects="1" scenarios="1" spinCount="100000" saltValue="G1t3Pa7lOzM30f6c6baHFiIygtyaUx0tgONOtLyCvTlzXH5s0pS05S1tLxHNAZtKbwPKkQZ4MD67ZwrZt+3o1Q==" hashValue="kEKZlWLN5MT1BzCg7p7KDfBie5ralEdOvdVrNZqP+b/e/MAo/7U+Wd0m3r2/XfgadqSZyhAvR5ai5aPkdF8CRA==" algorithmName="SHA-512" password="C758"/>
  <autoFilter ref="C121:K137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dataValidations count="2">
    <dataValidation type="list" allowBlank="1" showInputMessage="1" showErrorMessage="1" error="Povolené sú hodnoty K, M." sqref="D133:D138">
      <formula1>"K, M"</formula1>
    </dataValidation>
    <dataValidation type="list" allowBlank="1" showInputMessage="1" showErrorMessage="1" error="Povolené sú hodnoty základná, znížená, nulová." sqref="N133:N138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DESKTOP-JMO2CFI\Dell2</dc:creator>
  <cp:lastModifiedBy>DESKTOP-JMO2CFI\Dell2</cp:lastModifiedBy>
  <dcterms:created xsi:type="dcterms:W3CDTF">2022-07-08T07:08:33Z</dcterms:created>
  <dcterms:modified xsi:type="dcterms:W3CDTF">2022-07-08T07:08:37Z</dcterms:modified>
</cp:coreProperties>
</file>